
<file path=[Content_Types].xml><?xml version="1.0" encoding="utf-8"?>
<Types xmlns="http://schemas.openxmlformats.org/package/2006/content-types">
  <Default Extension="xml" ContentType="application/xml"/>
  <Default Extension="tif" ContentType="image/tif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260" yWindow="0" windowWidth="25440" windowHeight="15440" tabRatio="500"/>
  </bookViews>
  <sheets>
    <sheet name="ContoFinanziamenti" sheetId="1" r:id="rId1"/>
  </sheets>
  <definedNames>
    <definedName name="_xlnm.Print_Area" localSheetId="0">ContoFinanziamenti!$A$1:$H$69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4" i="1" l="1"/>
  <c r="H117" i="1"/>
  <c r="H120" i="1"/>
  <c r="H123" i="1"/>
  <c r="K102" i="1"/>
  <c r="K105" i="1"/>
  <c r="K108" i="1"/>
  <c r="G106" i="1"/>
  <c r="H106" i="1"/>
  <c r="K109" i="1"/>
  <c r="K110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8" i="1"/>
  <c r="H118" i="1"/>
  <c r="H119" i="1"/>
  <c r="G121" i="1"/>
  <c r="H121" i="1"/>
  <c r="H122" i="1"/>
  <c r="G87" i="1"/>
  <c r="H87" i="1"/>
  <c r="G88" i="1"/>
  <c r="H88" i="1"/>
  <c r="G89" i="1"/>
  <c r="H89" i="1"/>
  <c r="G90" i="1"/>
  <c r="H90" i="1"/>
  <c r="G91" i="1"/>
  <c r="H91" i="1"/>
  <c r="G93" i="1"/>
  <c r="H93" i="1"/>
  <c r="H94" i="1"/>
  <c r="G96" i="1"/>
  <c r="H96" i="1"/>
  <c r="H98" i="1"/>
  <c r="H99" i="1"/>
  <c r="H100" i="1"/>
  <c r="H101" i="1"/>
  <c r="H102" i="1"/>
  <c r="G82" i="1"/>
  <c r="I82" i="1"/>
  <c r="B123" i="1"/>
  <c r="G123" i="1"/>
  <c r="B55" i="1"/>
  <c r="G95" i="1"/>
  <c r="G102" i="1"/>
  <c r="B102" i="1"/>
  <c r="B70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3" i="1"/>
  <c r="G74" i="1"/>
  <c r="G75" i="1"/>
  <c r="G76" i="1"/>
  <c r="G77" i="1"/>
  <c r="G83" i="1"/>
  <c r="G84" i="1"/>
  <c r="H73" i="1"/>
  <c r="H74" i="1"/>
  <c r="H75" i="1"/>
  <c r="H76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8" i="1"/>
  <c r="H81" i="1"/>
  <c r="H77" i="1"/>
  <c r="H79" i="1"/>
  <c r="H80" i="1"/>
  <c r="H82" i="1"/>
  <c r="H83" i="1"/>
  <c r="H84" i="1"/>
  <c r="B84" i="1"/>
  <c r="E33" i="1"/>
  <c r="G33" i="1"/>
  <c r="G34" i="1"/>
  <c r="G35" i="1"/>
  <c r="G36" i="1"/>
  <c r="G37" i="1"/>
  <c r="B37" i="1"/>
  <c r="G21" i="1"/>
  <c r="E45" i="1"/>
  <c r="G49" i="1"/>
  <c r="H49" i="1"/>
  <c r="G50" i="1"/>
  <c r="H50" i="1"/>
  <c r="G51" i="1"/>
  <c r="H51" i="1"/>
  <c r="G52" i="1"/>
  <c r="H52" i="1"/>
  <c r="G53" i="1"/>
  <c r="H53" i="1"/>
  <c r="H54" i="1"/>
  <c r="G40" i="1"/>
  <c r="H40" i="1"/>
  <c r="G41" i="1"/>
  <c r="H41" i="1"/>
  <c r="G42" i="1"/>
  <c r="H42" i="1"/>
  <c r="G43" i="1"/>
  <c r="H43" i="1"/>
  <c r="G45" i="1"/>
  <c r="B45" i="1"/>
  <c r="H45" i="1"/>
  <c r="H33" i="1"/>
  <c r="H34" i="1"/>
  <c r="H35" i="1"/>
  <c r="H36" i="1"/>
  <c r="H27" i="1"/>
  <c r="G28" i="1"/>
  <c r="H28" i="1"/>
  <c r="G29" i="1"/>
  <c r="H29" i="1"/>
  <c r="E27" i="1"/>
  <c r="E19" i="1"/>
  <c r="G19" i="1"/>
  <c r="H19" i="1"/>
  <c r="G20" i="1"/>
  <c r="H20" i="1"/>
  <c r="H21" i="1"/>
  <c r="G22" i="1"/>
  <c r="H22" i="1"/>
  <c r="G23" i="1"/>
  <c r="H23" i="1"/>
  <c r="G12" i="1"/>
  <c r="H12" i="1"/>
  <c r="G13" i="1"/>
  <c r="H13" i="1"/>
  <c r="G14" i="1"/>
  <c r="H14" i="1"/>
  <c r="E15" i="1"/>
  <c r="G15" i="1"/>
  <c r="B15" i="1"/>
  <c r="H15" i="1"/>
  <c r="H55" i="1"/>
  <c r="H30" i="1"/>
  <c r="H37" i="1"/>
  <c r="H46" i="1"/>
  <c r="H16" i="1"/>
  <c r="H24" i="1"/>
</calcChain>
</file>

<file path=xl/sharedStrings.xml><?xml version="1.0" encoding="utf-8"?>
<sst xmlns="http://schemas.openxmlformats.org/spreadsheetml/2006/main" count="259" uniqueCount="139">
  <si>
    <t>Scheda stato finanziamenti</t>
  </si>
  <si>
    <t>Lungomare, 12/03/2019</t>
  </si>
  <si>
    <t>Finanzoamenti e fatture</t>
  </si>
  <si>
    <t>Anticipo</t>
  </si>
  <si>
    <t>Data</t>
  </si>
  <si>
    <t>Saldo</t>
  </si>
  <si>
    <t>Somma pagamenti</t>
  </si>
  <si>
    <t>Differenza finanziamento</t>
  </si>
  <si>
    <t>Provincia Autonoma di Bolzano</t>
  </si>
  <si>
    <t>Regione Trentino Alto Adige</t>
  </si>
  <si>
    <t>Fondazione Cassa di Risparmio</t>
  </si>
  <si>
    <t>06.12.13</t>
  </si>
  <si>
    <t>IFI Parkhotel Laurin pernottamenti</t>
  </si>
  <si>
    <t>04.07.13</t>
  </si>
  <si>
    <t>Comune di Bolzano</t>
  </si>
  <si>
    <t>20.06.13</t>
  </si>
  <si>
    <t>03.12.13</t>
  </si>
  <si>
    <t>14.08.13</t>
  </si>
  <si>
    <t>01.02.16</t>
  </si>
  <si>
    <t>13.12.16</t>
  </si>
  <si>
    <t>27.04.16</t>
  </si>
  <si>
    <t>22.04.16</t>
  </si>
  <si>
    <t xml:space="preserve"> 03.11.17 </t>
  </si>
  <si>
    <t>08.08.17</t>
  </si>
  <si>
    <t>23.03.17</t>
  </si>
  <si>
    <t>13.11.18</t>
  </si>
  <si>
    <t>07.07.17</t>
  </si>
  <si>
    <t>31.01.19</t>
  </si>
  <si>
    <t>08.03.18</t>
  </si>
  <si>
    <t>Stiftung Sparkasse</t>
  </si>
  <si>
    <t>IFI</t>
  </si>
  <si>
    <t>19.12.18</t>
  </si>
  <si>
    <t>Bosch Stifutng</t>
  </si>
  <si>
    <t>01.03.18</t>
  </si>
  <si>
    <t>11.05.18</t>
  </si>
  <si>
    <t>Provincia Autonoma di Bolzano COSMO</t>
  </si>
  <si>
    <t>07.05.18</t>
  </si>
  <si>
    <t>04.02.18</t>
  </si>
  <si>
    <t>24.05.2019</t>
  </si>
  <si>
    <t>26.11.19</t>
  </si>
  <si>
    <t>21.11.19</t>
  </si>
  <si>
    <t>21.11.2019</t>
  </si>
  <si>
    <t>31.10.19</t>
  </si>
  <si>
    <t>4.12.2019</t>
  </si>
  <si>
    <t>Donazione Miramonte</t>
  </si>
  <si>
    <t>Donazione Wolfang Prader</t>
  </si>
  <si>
    <t>23.05.19</t>
  </si>
  <si>
    <t>Barth</t>
  </si>
  <si>
    <t>4.3.19</t>
  </si>
  <si>
    <t>25.05.18</t>
  </si>
  <si>
    <t>9.7.2018</t>
  </si>
  <si>
    <t>Donazione Philipp Von Hellberg</t>
  </si>
  <si>
    <t>31.07.18</t>
  </si>
  <si>
    <t>rimborso L&amp;B</t>
  </si>
  <si>
    <t>30.05.2019</t>
  </si>
  <si>
    <t>13.12.2019</t>
  </si>
  <si>
    <t>15.01.2020</t>
  </si>
  <si>
    <t>AEIDL</t>
  </si>
  <si>
    <t>09.01.2020</t>
  </si>
  <si>
    <t>23.08.2017</t>
  </si>
  <si>
    <t xml:space="preserve"> 29.03.17</t>
  </si>
  <si>
    <t>26.10.12</t>
  </si>
  <si>
    <t>06.06.16</t>
  </si>
  <si>
    <t>Trattenute della Regione</t>
  </si>
  <si>
    <t>rimborso Wolfang Prader (2018)</t>
  </si>
  <si>
    <t>rimborso Miramonte (2018)</t>
  </si>
  <si>
    <t>rimborso L&amp;B (2018)</t>
  </si>
  <si>
    <t>22.04.2020</t>
  </si>
  <si>
    <t>regione</t>
  </si>
  <si>
    <t>donazione arch. Mutschlechner</t>
  </si>
  <si>
    <t>donazione arch. Vontavon</t>
  </si>
  <si>
    <t>donazione arch. Angonese</t>
  </si>
  <si>
    <t>27.02.2020</t>
  </si>
  <si>
    <t>16.04.2020</t>
  </si>
  <si>
    <t>10.02.2020</t>
  </si>
  <si>
    <t>Rendiconto inferiore al contributo!</t>
  </si>
  <si>
    <t>30.05.19</t>
  </si>
  <si>
    <t>donazione Gasser</t>
  </si>
  <si>
    <t>15.06.2020</t>
  </si>
  <si>
    <t>24.06.2020</t>
  </si>
  <si>
    <t>Quietanza Philipp Von Hellberg (2019)</t>
  </si>
  <si>
    <t>quietanza Christian Mittendorfer (2019)</t>
  </si>
  <si>
    <t>quietanza Matthias Pötz (2019)</t>
  </si>
  <si>
    <t>quietanza Wolfgang Prader (2019)</t>
  </si>
  <si>
    <t>rimborso Wolfang Prader (2020)</t>
  </si>
  <si>
    <t>rimborso Philipp Von Hellberg (2020)</t>
  </si>
  <si>
    <t>rimborso Matthias Pötz (2020)</t>
  </si>
  <si>
    <t>rimborso Christian Mittendorfer (2020)</t>
  </si>
  <si>
    <t>06.07.2020</t>
  </si>
  <si>
    <t>15.07.2020</t>
  </si>
  <si>
    <t>pagati nel 2020</t>
  </si>
  <si>
    <t>25.09.2020</t>
  </si>
  <si>
    <t>affitto spazio LUMO</t>
  </si>
  <si>
    <t>07.01.2021</t>
  </si>
  <si>
    <t>03.03.2021</t>
  </si>
  <si>
    <t>kampagne</t>
  </si>
  <si>
    <t>Fondazione cassa di Risparmio</t>
  </si>
  <si>
    <t>LM</t>
  </si>
  <si>
    <t>comune di Bolzano</t>
  </si>
  <si>
    <t>comune di Merano</t>
  </si>
  <si>
    <t>comune di Bressanone</t>
  </si>
  <si>
    <t>kampgne</t>
  </si>
  <si>
    <t>-</t>
  </si>
  <si>
    <t>rimborso Christian Mittendorfer (2021)</t>
  </si>
  <si>
    <t>rimborso Matthias Pötz (2021)</t>
  </si>
  <si>
    <t>rimborso Philipp Von Hellberg (2021)</t>
  </si>
  <si>
    <t>rimborso Wolfang Prader (2010)</t>
  </si>
  <si>
    <t>anno 2021</t>
  </si>
  <si>
    <t>03.05.2021</t>
  </si>
  <si>
    <t>22.04.2021</t>
  </si>
  <si>
    <t>22.09.2021</t>
  </si>
  <si>
    <t>29.09.2021</t>
  </si>
  <si>
    <t>???</t>
  </si>
  <si>
    <t xml:space="preserve">14.11.2021 </t>
  </si>
  <si>
    <t>Frauenzentrum Osttirol</t>
  </si>
  <si>
    <t>03.11.2021</t>
  </si>
  <si>
    <t>08.11.2021</t>
  </si>
  <si>
    <t>24.11.2021</t>
  </si>
  <si>
    <t>finanziamenti da ricevere</t>
  </si>
  <si>
    <t>totale</t>
  </si>
  <si>
    <t>-------------</t>
  </si>
  <si>
    <t>restante somma (debito)</t>
  </si>
  <si>
    <t>saldo del conto (in minus)</t>
  </si>
  <si>
    <t>stato 17.01.2022</t>
  </si>
  <si>
    <t>donazione kaaai theater</t>
  </si>
  <si>
    <t>14.03.2022</t>
  </si>
  <si>
    <t>debito 2021</t>
  </si>
  <si>
    <t>donazione Angelika Burtscher</t>
  </si>
  <si>
    <t>somme ancora da pagare</t>
  </si>
  <si>
    <t>debiti fino 2021</t>
  </si>
  <si>
    <t>debito totale di LM</t>
  </si>
  <si>
    <t>03.05.2022</t>
  </si>
  <si>
    <t>22.04.2022</t>
  </si>
  <si>
    <t>14.02,2022</t>
  </si>
  <si>
    <t>15.02.2022</t>
  </si>
  <si>
    <t>16.02.2022</t>
  </si>
  <si>
    <t>16.02.022</t>
  </si>
  <si>
    <t>23.02.2022</t>
  </si>
  <si>
    <t>28.01.2022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</si>
</sst>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€&quot;#,##0.00;[Red]\-&quot;€&quot;#,##0.00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#,##0.00\ &quot;€&quot;"/>
    <numFmt numFmtId="166" formatCode="#,##0.00\ [$€-1];[Red]\-#,##0.00\ [$€-1]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</font>
    <font>
      <sz val="10"/>
      <color indexed="8"/>
      <name val="Helvetica Neue"/>
    </font>
    <font>
      <sz val="10"/>
      <color theme="1"/>
      <name val="Helvetica Neue"/>
    </font>
    <font>
      <b/>
      <sz val="10"/>
      <color indexed="8"/>
      <name val="Helvetica Neue"/>
    </font>
    <font>
      <sz val="10"/>
      <color rgb="FFFF0000"/>
      <name val="Helvetica Neue"/>
    </font>
    <font>
      <i/>
      <sz val="8"/>
      <color indexed="8"/>
      <name val="Helvetica Neue"/>
    </font>
    <font>
      <b/>
      <sz val="10"/>
      <color theme="1"/>
      <name val="Helvetica Neue"/>
    </font>
    <font>
      <i/>
      <sz val="8"/>
      <color theme="1"/>
      <name val="Helvetica Neue"/>
    </font>
    <font>
      <sz val="10"/>
      <name val="Helvetica Neue"/>
    </font>
    <font>
      <sz val="10"/>
      <color rgb="FF000000"/>
      <name val="Helvetica Neue"/>
    </font>
    <font>
      <b/>
      <sz val="10"/>
      <color rgb="FFFF0000"/>
      <name val="Helvetica Neue"/>
    </font>
    <font>
      <sz val="10"/>
      <name val="Arial Unicode MS"/>
      <family val="2"/>
    </font>
    <font>
      <sz val="10"/>
      <color theme="1"/>
      <name val="Helvetica Neue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Helvetica Neue"/>
    </font>
    <font>
      <sz val="10"/>
      <color theme="6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9">
    <xf numFmtId="0" fontId="0" fillId="0" borderId="0"/>
    <xf numFmtId="0" fontId="2" fillId="0" borderId="0" applyNumberFormat="0" applyFill="0" applyBorder="0" applyProtection="0"/>
    <xf numFmtId="0" fontId="13" fillId="0" borderId="0"/>
    <xf numFmtId="0" fontId="13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07">
    <xf numFmtId="0" fontId="0" fillId="0" borderId="0" xfId="0"/>
    <xf numFmtId="0" fontId="3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right" vertical="center"/>
    </xf>
    <xf numFmtId="44" fontId="3" fillId="0" borderId="0" xfId="1" applyNumberFormat="1" applyFont="1" applyBorder="1" applyAlignment="1">
      <alignment horizontal="right" vertical="center"/>
    </xf>
    <xf numFmtId="14" fontId="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5" fillId="2" borderId="0" xfId="1" applyNumberFormat="1" applyFont="1" applyFill="1" applyBorder="1" applyAlignment="1">
      <alignment horizontal="left" vertical="center"/>
    </xf>
    <xf numFmtId="165" fontId="3" fillId="2" borderId="0" xfId="1" applyNumberFormat="1" applyFont="1" applyFill="1" applyBorder="1" applyAlignment="1">
      <alignment horizontal="right" vertical="center"/>
    </xf>
    <xf numFmtId="44" fontId="3" fillId="2" borderId="0" xfId="1" applyNumberFormat="1" applyFont="1" applyFill="1" applyBorder="1" applyAlignment="1">
      <alignment horizontal="right" vertical="center"/>
    </xf>
    <xf numFmtId="14" fontId="3" fillId="2" borderId="0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44" fontId="7" fillId="2" borderId="0" xfId="1" applyNumberFormat="1" applyFont="1" applyFill="1" applyBorder="1" applyAlignment="1">
      <alignment horizontal="right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44" fontId="9" fillId="0" borderId="1" xfId="0" applyNumberFormat="1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44" fontId="4" fillId="5" borderId="1" xfId="0" applyNumberFormat="1" applyFont="1" applyFill="1" applyBorder="1" applyAlignment="1">
      <alignment vertical="center"/>
    </xf>
    <xf numFmtId="14" fontId="4" fillId="5" borderId="1" xfId="0" applyNumberFormat="1" applyFont="1" applyFill="1" applyBorder="1" applyAlignment="1">
      <alignment horizontal="center" vertical="center"/>
    </xf>
    <xf numFmtId="44" fontId="4" fillId="3" borderId="1" xfId="0" applyNumberFormat="1" applyFont="1" applyFill="1" applyBorder="1" applyAlignment="1">
      <alignment vertical="center"/>
    </xf>
    <xf numFmtId="44" fontId="4" fillId="5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164" fontId="9" fillId="0" borderId="2" xfId="0" applyNumberFormat="1" applyFont="1" applyBorder="1" applyAlignment="1">
      <alignment horizontal="right" vertical="center"/>
    </xf>
    <xf numFmtId="44" fontId="9" fillId="0" borderId="2" xfId="0" applyNumberFormat="1" applyFont="1" applyBorder="1" applyAlignment="1">
      <alignment horizontal="right" vertical="center"/>
    </xf>
    <xf numFmtId="14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44" fontId="4" fillId="3" borderId="4" xfId="0" applyNumberFormat="1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44" fontId="11" fillId="3" borderId="1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center" vertical="center"/>
    </xf>
    <xf numFmtId="44" fontId="4" fillId="0" borderId="0" xfId="0" applyNumberFormat="1" applyFont="1" applyFill="1" applyBorder="1" applyAlignment="1">
      <alignment horizontal="center" vertical="center"/>
    </xf>
    <xf numFmtId="44" fontId="4" fillId="5" borderId="1" xfId="0" applyNumberFormat="1" applyFont="1" applyFill="1" applyBorder="1" applyAlignment="1">
      <alignment vertical="center" wrapText="1"/>
    </xf>
    <xf numFmtId="44" fontId="4" fillId="4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4" fontId="4" fillId="5" borderId="1" xfId="0" applyNumberFormat="1" applyFont="1" applyFill="1" applyBorder="1" applyAlignment="1">
      <alignment horizontal="right" vertical="center"/>
    </xf>
    <xf numFmtId="44" fontId="4" fillId="5" borderId="3" xfId="0" applyNumberFormat="1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 wrapText="1"/>
    </xf>
    <xf numFmtId="44" fontId="14" fillId="5" borderId="1" xfId="0" applyNumberFormat="1" applyFont="1" applyFill="1" applyBorder="1" applyAlignment="1">
      <alignment vertical="center" wrapText="1"/>
    </xf>
    <xf numFmtId="44" fontId="14" fillId="5" borderId="1" xfId="0" applyNumberFormat="1" applyFont="1" applyFill="1" applyBorder="1" applyAlignment="1">
      <alignment vertical="center"/>
    </xf>
    <xf numFmtId="44" fontId="14" fillId="5" borderId="1" xfId="0" applyNumberFormat="1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44" fontId="10" fillId="5" borderId="1" xfId="0" applyNumberFormat="1" applyFont="1" applyFill="1" applyBorder="1" applyAlignment="1">
      <alignment vertical="center"/>
    </xf>
    <xf numFmtId="14" fontId="10" fillId="5" borderId="1" xfId="0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vertical="center"/>
    </xf>
    <xf numFmtId="44" fontId="10" fillId="5" borderId="1" xfId="0" applyNumberFormat="1" applyFont="1" applyFill="1" applyBorder="1" applyAlignment="1">
      <alignment horizontal="center" vertical="center"/>
    </xf>
    <xf numFmtId="44" fontId="10" fillId="5" borderId="3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44" fontId="12" fillId="3" borderId="5" xfId="0" applyNumberFormat="1" applyFont="1" applyFill="1" applyBorder="1" applyAlignment="1">
      <alignment vertical="center"/>
    </xf>
    <xf numFmtId="166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4" fontId="8" fillId="3" borderId="1" xfId="0" applyNumberFormat="1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4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44" fontId="4" fillId="0" borderId="3" xfId="0" applyNumberFormat="1" applyFont="1" applyFill="1" applyBorder="1" applyAlignment="1">
      <alignment vertical="center"/>
    </xf>
    <xf numFmtId="44" fontId="11" fillId="0" borderId="1" xfId="0" applyNumberFormat="1" applyFont="1" applyFill="1" applyBorder="1" applyAlignment="1">
      <alignment vertical="center"/>
    </xf>
    <xf numFmtId="44" fontId="10" fillId="3" borderId="1" xfId="0" applyNumberFormat="1" applyFont="1" applyFill="1" applyBorder="1" applyAlignment="1">
      <alignment vertical="center"/>
    </xf>
    <xf numFmtId="44" fontId="18" fillId="3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4" fontId="10" fillId="5" borderId="4" xfId="0" applyNumberFormat="1" applyFont="1" applyFill="1" applyBorder="1" applyAlignment="1">
      <alignment vertical="center"/>
    </xf>
    <xf numFmtId="14" fontId="10" fillId="5" borderId="4" xfId="0" applyNumberFormat="1" applyFont="1" applyFill="1" applyBorder="1" applyAlignment="1">
      <alignment horizontal="center" vertical="center"/>
    </xf>
    <xf numFmtId="44" fontId="10" fillId="5" borderId="4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44" fontId="10" fillId="6" borderId="4" xfId="0" applyNumberFormat="1" applyFont="1" applyFill="1" applyBorder="1" applyAlignment="1">
      <alignment vertical="center"/>
    </xf>
    <xf numFmtId="14" fontId="10" fillId="6" borderId="4" xfId="0" applyNumberFormat="1" applyFont="1" applyFill="1" applyBorder="1" applyAlignment="1">
      <alignment horizontal="center" vertical="center"/>
    </xf>
    <xf numFmtId="44" fontId="10" fillId="6" borderId="4" xfId="0" applyNumberFormat="1" applyFont="1" applyFill="1" applyBorder="1" applyAlignment="1">
      <alignment horizontal="center" vertical="center"/>
    </xf>
    <xf numFmtId="44" fontId="6" fillId="0" borderId="0" xfId="0" applyNumberFormat="1" applyFont="1" applyAlignment="1">
      <alignment vertical="center"/>
    </xf>
    <xf numFmtId="44" fontId="4" fillId="5" borderId="0" xfId="84" applyFont="1" applyFill="1" applyAlignment="1">
      <alignment vertical="center"/>
    </xf>
    <xf numFmtId="44" fontId="10" fillId="3" borderId="1" xfId="84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44" fontId="6" fillId="7" borderId="1" xfId="84" applyFont="1" applyFill="1" applyBorder="1" applyAlignment="1">
      <alignment vertical="center"/>
    </xf>
    <xf numFmtId="44" fontId="6" fillId="8" borderId="1" xfId="0" applyNumberFormat="1" applyFont="1" applyFill="1" applyBorder="1" applyAlignment="1">
      <alignment vertical="center"/>
    </xf>
    <xf numFmtId="14" fontId="6" fillId="7" borderId="1" xfId="0" applyNumberFormat="1" applyFont="1" applyFill="1" applyBorder="1" applyAlignment="1">
      <alignment horizontal="center" vertical="center"/>
    </xf>
    <xf numFmtId="44" fontId="6" fillId="7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44" fontId="6" fillId="7" borderId="3" xfId="0" applyNumberFormat="1" applyFont="1" applyFill="1" applyBorder="1" applyAlignment="1">
      <alignment vertical="center"/>
    </xf>
    <xf numFmtId="44" fontId="4" fillId="5" borderId="1" xfId="84" applyFont="1" applyFill="1" applyBorder="1" applyAlignment="1">
      <alignment vertical="center"/>
    </xf>
    <xf numFmtId="3" fontId="8" fillId="9" borderId="0" xfId="0" applyNumberFormat="1" applyFont="1" applyFill="1" applyAlignment="1">
      <alignment vertical="center"/>
    </xf>
    <xf numFmtId="0" fontId="4" fillId="9" borderId="0" xfId="0" applyFont="1" applyFill="1" applyAlignment="1">
      <alignment vertical="center"/>
    </xf>
    <xf numFmtId="44" fontId="8" fillId="9" borderId="0" xfId="0" applyNumberFormat="1" applyFont="1" applyFill="1" applyAlignment="1">
      <alignment vertical="center"/>
    </xf>
    <xf numFmtId="43" fontId="8" fillId="9" borderId="0" xfId="0" applyNumberFormat="1" applyFont="1" applyFill="1" applyAlignment="1">
      <alignment vertical="center"/>
    </xf>
    <xf numFmtId="0" fontId="4" fillId="9" borderId="0" xfId="0" quotePrefix="1" applyFont="1" applyFill="1" applyAlignment="1">
      <alignment vertical="center"/>
    </xf>
    <xf numFmtId="0" fontId="19" fillId="0" borderId="0" xfId="0" applyFont="1" applyAlignment="1">
      <alignment vertical="center"/>
    </xf>
    <xf numFmtId="44" fontId="12" fillId="3" borderId="0" xfId="0" applyNumberFormat="1" applyFont="1" applyFill="1" applyBorder="1" applyAlignment="1">
      <alignment vertical="center"/>
    </xf>
    <xf numFmtId="44" fontId="4" fillId="10" borderId="0" xfId="0" applyNumberFormat="1" applyFont="1" applyFill="1" applyAlignment="1">
      <alignment vertical="center"/>
    </xf>
    <xf numFmtId="0" fontId="4" fillId="10" borderId="0" xfId="0" applyFont="1" applyFill="1" applyAlignment="1">
      <alignment vertical="center"/>
    </xf>
    <xf numFmtId="8" fontId="4" fillId="5" borderId="1" xfId="0" applyNumberFormat="1" applyFont="1" applyFill="1" applyBorder="1" applyAlignment="1">
      <alignment vertical="center"/>
    </xf>
  </cellXfs>
  <cellStyles count="129">
    <cellStyle name="Currency" xfId="84" builtinId="4"/>
    <cellStyle name="Excel Built-in Excel Built-in Normal" xfId="2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Normal" xfId="0" builtinId="0"/>
    <cellStyle name="Normal 2" xfId="1"/>
    <cellStyle name="TableStyleLight1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455246</xdr:colOff>
      <xdr:row>5</xdr:row>
      <xdr:rowOff>111369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26129385-F9DE-1540-90DF-A93D04BED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68246" cy="1698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topLeftCell="A106" zoomScale="125" zoomScaleNormal="125" zoomScalePageLayoutView="125" workbookViewId="0">
      <selection activeCell="J120" sqref="J120"/>
    </sheetView>
  </sheetViews>
  <sheetFormatPr baseColWidth="10" defaultRowHeight="25" customHeight="1" x14ac:dyDescent="0"/>
  <cols>
    <col min="1" max="1" width="31.6640625" style="5" customWidth="1"/>
    <col min="2" max="2" width="16.1640625" style="5" customWidth="1"/>
    <col min="3" max="3" width="13.83203125" style="27" customWidth="1"/>
    <col min="4" max="4" width="9.83203125" style="28" customWidth="1"/>
    <col min="5" max="5" width="13.83203125" style="5" customWidth="1"/>
    <col min="6" max="6" width="9.83203125" style="6" customWidth="1"/>
    <col min="7" max="8" width="13.83203125" style="5" customWidth="1"/>
    <col min="9" max="12" width="11" style="5" bestFit="1" customWidth="1"/>
    <col min="13" max="13" width="13.33203125" style="5" bestFit="1" customWidth="1"/>
    <col min="14" max="16384" width="10.83203125" style="5"/>
  </cols>
  <sheetData>
    <row r="1" spans="1:10" ht="25" customHeight="1">
      <c r="A1" s="1"/>
      <c r="B1" s="2"/>
      <c r="C1" s="3"/>
      <c r="D1" s="4"/>
    </row>
    <row r="2" spans="1:10" ht="25" customHeight="1">
      <c r="A2" s="1"/>
      <c r="B2" s="2"/>
      <c r="C2" s="3"/>
      <c r="D2" s="4"/>
    </row>
    <row r="3" spans="1:10" ht="25" customHeight="1">
      <c r="A3" s="1"/>
      <c r="B3" s="2"/>
      <c r="C3" s="3"/>
      <c r="D3" s="4"/>
    </row>
    <row r="4" spans="1:10" ht="25" customHeight="1">
      <c r="A4" s="1"/>
      <c r="B4" s="2"/>
      <c r="C4" s="3"/>
      <c r="D4" s="4"/>
    </row>
    <row r="5" spans="1:10" ht="25" customHeight="1">
      <c r="A5" s="1"/>
      <c r="B5" s="2"/>
      <c r="C5" s="3"/>
      <c r="D5" s="4"/>
    </row>
    <row r="6" spans="1:10" ht="25" customHeight="1">
      <c r="A6" s="1"/>
      <c r="B6" s="2"/>
      <c r="C6" s="3"/>
      <c r="D6" s="4"/>
    </row>
    <row r="7" spans="1:10" ht="25" customHeight="1">
      <c r="A7" s="7" t="s">
        <v>0</v>
      </c>
      <c r="B7" s="8"/>
      <c r="C7" s="9"/>
      <c r="D7" s="10"/>
    </row>
    <row r="8" spans="1:10" ht="25" customHeight="1">
      <c r="A8" s="11" t="s">
        <v>1</v>
      </c>
      <c r="B8" s="8"/>
      <c r="C8" s="9"/>
      <c r="D8" s="10"/>
      <c r="J8" s="12"/>
    </row>
    <row r="9" spans="1:10" ht="25" customHeight="1">
      <c r="A9" s="13"/>
      <c r="B9" s="8"/>
      <c r="C9" s="14"/>
      <c r="D9" s="15"/>
      <c r="J9" s="12"/>
    </row>
    <row r="11" spans="1:10" ht="25" customHeight="1">
      <c r="A11" s="16">
        <v>2012</v>
      </c>
      <c r="B11" s="17" t="s">
        <v>2</v>
      </c>
      <c r="C11" s="18" t="s">
        <v>3</v>
      </c>
      <c r="D11" s="19" t="s">
        <v>4</v>
      </c>
      <c r="E11" s="17" t="s">
        <v>5</v>
      </c>
      <c r="F11" s="20" t="s">
        <v>4</v>
      </c>
      <c r="G11" s="17" t="s">
        <v>6</v>
      </c>
      <c r="H11" s="17" t="s">
        <v>7</v>
      </c>
    </row>
    <row r="12" spans="1:10" ht="25" customHeight="1">
      <c r="A12" s="21" t="s">
        <v>8</v>
      </c>
      <c r="B12" s="22">
        <v>31000</v>
      </c>
      <c r="C12" s="22">
        <v>24800</v>
      </c>
      <c r="D12" s="23">
        <v>41078</v>
      </c>
      <c r="E12" s="22">
        <v>6200</v>
      </c>
      <c r="F12" s="23">
        <v>41506</v>
      </c>
      <c r="G12" s="22">
        <f>C12+E12</f>
        <v>31000</v>
      </c>
      <c r="H12" s="24">
        <f>G12-B12</f>
        <v>0</v>
      </c>
    </row>
    <row r="13" spans="1:10" ht="25" customHeight="1">
      <c r="A13" s="21" t="s">
        <v>9</v>
      </c>
      <c r="B13" s="22">
        <v>4000</v>
      </c>
      <c r="C13" s="22">
        <v>3840</v>
      </c>
      <c r="D13" s="23">
        <v>41575</v>
      </c>
      <c r="E13" s="22"/>
      <c r="F13" s="25"/>
      <c r="G13" s="22">
        <f>C13+E13</f>
        <v>3840</v>
      </c>
      <c r="H13" s="24">
        <f>G13-B13</f>
        <v>-160</v>
      </c>
    </row>
    <row r="14" spans="1:10" ht="25" customHeight="1">
      <c r="A14" s="21" t="s">
        <v>10</v>
      </c>
      <c r="B14" s="22">
        <v>2500</v>
      </c>
      <c r="C14" s="22">
        <v>0</v>
      </c>
      <c r="D14" s="23"/>
      <c r="E14" s="22">
        <v>2500</v>
      </c>
      <c r="F14" s="25" t="s">
        <v>61</v>
      </c>
      <c r="G14" s="22">
        <f>C14+E14</f>
        <v>2500</v>
      </c>
      <c r="H14" s="24">
        <f>G14-B14</f>
        <v>0</v>
      </c>
    </row>
    <row r="15" spans="1:10" ht="25" customHeight="1">
      <c r="A15" s="26" t="s">
        <v>12</v>
      </c>
      <c r="B15" s="22">
        <f>970.42+571.12+970.42</f>
        <v>2511.96</v>
      </c>
      <c r="C15" s="22">
        <v>0</v>
      </c>
      <c r="D15" s="23"/>
      <c r="E15" s="22">
        <f>970.42+571.12+970.42</f>
        <v>2511.96</v>
      </c>
      <c r="F15" s="23">
        <v>41198</v>
      </c>
      <c r="G15" s="22">
        <f>C15+E15</f>
        <v>2511.96</v>
      </c>
      <c r="H15" s="24">
        <f>G15-B15</f>
        <v>0</v>
      </c>
    </row>
    <row r="16" spans="1:10" ht="25" customHeight="1">
      <c r="B16" s="27"/>
      <c r="E16" s="27"/>
      <c r="F16" s="29"/>
      <c r="G16" s="27"/>
      <c r="H16" s="66">
        <f>SUM(H12:H15)</f>
        <v>-160</v>
      </c>
      <c r="I16" s="62" t="s">
        <v>63</v>
      </c>
    </row>
    <row r="18" spans="1:10" ht="25" customHeight="1">
      <c r="A18" s="16">
        <v>2013</v>
      </c>
      <c r="B18" s="30" t="s">
        <v>2</v>
      </c>
      <c r="C18" s="31" t="s">
        <v>3</v>
      </c>
      <c r="D18" s="32" t="s">
        <v>4</v>
      </c>
      <c r="E18" s="30" t="s">
        <v>5</v>
      </c>
      <c r="F18" s="33" t="s">
        <v>4</v>
      </c>
      <c r="G18" s="30" t="s">
        <v>6</v>
      </c>
      <c r="H18" s="17" t="s">
        <v>7</v>
      </c>
    </row>
    <row r="19" spans="1:10" ht="25" customHeight="1">
      <c r="A19" s="34" t="s">
        <v>8</v>
      </c>
      <c r="B19" s="22">
        <v>37000</v>
      </c>
      <c r="C19" s="22">
        <v>29600</v>
      </c>
      <c r="D19" s="23">
        <v>41346</v>
      </c>
      <c r="E19" s="22">
        <f>2740+3910+750</f>
        <v>7400</v>
      </c>
      <c r="F19" s="35" t="s">
        <v>13</v>
      </c>
      <c r="G19" s="22">
        <f>C19+E19</f>
        <v>37000</v>
      </c>
      <c r="H19" s="36">
        <f>G19-B19</f>
        <v>0</v>
      </c>
    </row>
    <row r="20" spans="1:10" ht="25" customHeight="1">
      <c r="A20" s="34" t="s">
        <v>14</v>
      </c>
      <c r="B20" s="22">
        <v>10000</v>
      </c>
      <c r="C20" s="22">
        <v>5000</v>
      </c>
      <c r="D20" s="23" t="s">
        <v>15</v>
      </c>
      <c r="E20" s="22">
        <v>5000</v>
      </c>
      <c r="F20" s="23">
        <v>41663</v>
      </c>
      <c r="G20" s="22">
        <f>C20+E20</f>
        <v>10000</v>
      </c>
      <c r="H20" s="36">
        <f>G20-B20</f>
        <v>0</v>
      </c>
      <c r="J20" s="65"/>
    </row>
    <row r="21" spans="1:10" ht="25" customHeight="1">
      <c r="A21" s="34" t="s">
        <v>9</v>
      </c>
      <c r="B21" s="22">
        <v>4000</v>
      </c>
      <c r="C21" s="22">
        <v>3840</v>
      </c>
      <c r="D21" s="23" t="s">
        <v>16</v>
      </c>
      <c r="E21" s="22"/>
      <c r="F21" s="25"/>
      <c r="G21" s="22">
        <f>C21+E21</f>
        <v>3840</v>
      </c>
      <c r="H21" s="36">
        <f>G21-B21</f>
        <v>-160</v>
      </c>
    </row>
    <row r="22" spans="1:10" ht="25" customHeight="1">
      <c r="A22" s="34" t="s">
        <v>10</v>
      </c>
      <c r="B22" s="22">
        <v>6000</v>
      </c>
      <c r="C22" s="22">
        <v>0</v>
      </c>
      <c r="D22" s="23"/>
      <c r="E22" s="22">
        <v>6000</v>
      </c>
      <c r="F22" s="25" t="s">
        <v>11</v>
      </c>
      <c r="G22" s="22">
        <f>C22+E22</f>
        <v>6000</v>
      </c>
      <c r="H22" s="36">
        <f>G22-B22</f>
        <v>0</v>
      </c>
    </row>
    <row r="23" spans="1:10" ht="25" customHeight="1">
      <c r="A23" s="37" t="s">
        <v>12</v>
      </c>
      <c r="B23" s="22">
        <v>2335.3000000000002</v>
      </c>
      <c r="C23" s="22">
        <v>0</v>
      </c>
      <c r="D23" s="23"/>
      <c r="E23" s="22">
        <v>2335.3000000000002</v>
      </c>
      <c r="F23" s="25" t="s">
        <v>17</v>
      </c>
      <c r="G23" s="22">
        <f>C23+E23</f>
        <v>2335.3000000000002</v>
      </c>
      <c r="H23" s="36">
        <f>G23-B23</f>
        <v>0</v>
      </c>
    </row>
    <row r="24" spans="1:10" ht="25" customHeight="1">
      <c r="B24" s="27"/>
      <c r="E24" s="27"/>
      <c r="F24" s="29"/>
      <c r="G24" s="27"/>
      <c r="H24" s="66">
        <f>SUM(H19:H23)</f>
        <v>-160</v>
      </c>
      <c r="I24" s="62" t="s">
        <v>63</v>
      </c>
    </row>
    <row r="25" spans="1:10" ht="25" customHeight="1">
      <c r="B25" s="27"/>
      <c r="E25" s="27"/>
      <c r="F25" s="29"/>
      <c r="G25" s="27"/>
      <c r="H25" s="27"/>
    </row>
    <row r="26" spans="1:10" ht="25" customHeight="1">
      <c r="A26" s="16">
        <v>2014</v>
      </c>
      <c r="B26" s="17" t="s">
        <v>2</v>
      </c>
      <c r="C26" s="18" t="s">
        <v>3</v>
      </c>
      <c r="D26" s="19" t="s">
        <v>4</v>
      </c>
      <c r="E26" s="17" t="s">
        <v>5</v>
      </c>
      <c r="F26" s="20" t="s">
        <v>4</v>
      </c>
      <c r="G26" s="17" t="s">
        <v>6</v>
      </c>
      <c r="H26" s="17" t="s">
        <v>7</v>
      </c>
    </row>
    <row r="27" spans="1:10" ht="25" customHeight="1">
      <c r="A27" s="38" t="s">
        <v>8</v>
      </c>
      <c r="B27" s="22">
        <v>21460</v>
      </c>
      <c r="C27" s="22">
        <v>17168</v>
      </c>
      <c r="D27" s="23">
        <v>41872</v>
      </c>
      <c r="E27" s="22">
        <f>6891.02+508.98</f>
        <v>7400</v>
      </c>
      <c r="F27" s="23">
        <v>42802</v>
      </c>
      <c r="G27" s="22">
        <v>21460</v>
      </c>
      <c r="H27" s="24">
        <f>G27-B27</f>
        <v>0</v>
      </c>
    </row>
    <row r="28" spans="1:10" ht="25" customHeight="1">
      <c r="A28" s="21" t="s">
        <v>9</v>
      </c>
      <c r="B28" s="22">
        <v>4000</v>
      </c>
      <c r="C28" s="22"/>
      <c r="D28" s="23"/>
      <c r="E28" s="22">
        <v>3840</v>
      </c>
      <c r="F28" s="23">
        <v>42366</v>
      </c>
      <c r="G28" s="22">
        <f>C28+E28</f>
        <v>3840</v>
      </c>
      <c r="H28" s="24">
        <f>G28-B28</f>
        <v>-160</v>
      </c>
    </row>
    <row r="29" spans="1:10" ht="25" customHeight="1">
      <c r="A29" s="26" t="s">
        <v>12</v>
      </c>
      <c r="B29" s="22">
        <v>1545.3</v>
      </c>
      <c r="C29" s="22">
        <v>0</v>
      </c>
      <c r="D29" s="23"/>
      <c r="E29" s="22">
        <v>1545.3</v>
      </c>
      <c r="F29" s="25" t="s">
        <v>18</v>
      </c>
      <c r="G29" s="22">
        <f>C29+E29</f>
        <v>1545.3</v>
      </c>
      <c r="H29" s="24">
        <f>G29-B29</f>
        <v>0</v>
      </c>
    </row>
    <row r="30" spans="1:10" ht="25" customHeight="1">
      <c r="B30" s="27"/>
      <c r="E30" s="27"/>
      <c r="F30" s="29"/>
      <c r="G30" s="27"/>
      <c r="H30" s="66">
        <f>SUM(H27:H29)</f>
        <v>-160</v>
      </c>
      <c r="I30" s="5" t="s">
        <v>63</v>
      </c>
    </row>
    <row r="31" spans="1:10" ht="25" customHeight="1">
      <c r="B31" s="27"/>
      <c r="E31" s="27"/>
      <c r="F31" s="29"/>
      <c r="G31" s="27"/>
      <c r="H31" s="27"/>
    </row>
    <row r="32" spans="1:10" ht="25" customHeight="1">
      <c r="A32" s="16">
        <v>2015</v>
      </c>
      <c r="B32" s="17" t="s">
        <v>2</v>
      </c>
      <c r="C32" s="18" t="s">
        <v>3</v>
      </c>
      <c r="D32" s="19" t="s">
        <v>4</v>
      </c>
      <c r="E32" s="17" t="s">
        <v>5</v>
      </c>
      <c r="F32" s="20" t="s">
        <v>4</v>
      </c>
      <c r="G32" s="17" t="s">
        <v>6</v>
      </c>
      <c r="H32" s="17" t="s">
        <v>7</v>
      </c>
    </row>
    <row r="33" spans="1:10" ht="25" customHeight="1">
      <c r="A33" s="21" t="s">
        <v>8</v>
      </c>
      <c r="B33" s="22">
        <v>37000</v>
      </c>
      <c r="C33" s="22">
        <v>29600</v>
      </c>
      <c r="D33" s="23">
        <v>42065</v>
      </c>
      <c r="E33" s="22">
        <f>4292+3108</f>
        <v>7400</v>
      </c>
      <c r="F33" s="23">
        <v>42328</v>
      </c>
      <c r="G33" s="22">
        <f>C33+E33</f>
        <v>37000</v>
      </c>
      <c r="H33" s="40">
        <f>G33-B33</f>
        <v>0</v>
      </c>
      <c r="J33" s="64"/>
    </row>
    <row r="34" spans="1:10" ht="25" customHeight="1">
      <c r="A34" s="21" t="s">
        <v>14</v>
      </c>
      <c r="B34" s="22">
        <v>7000</v>
      </c>
      <c r="C34" s="22">
        <v>3360</v>
      </c>
      <c r="D34" s="23">
        <v>42142</v>
      </c>
      <c r="E34" s="22">
        <v>3360</v>
      </c>
      <c r="F34" s="23">
        <v>42713</v>
      </c>
      <c r="G34" s="22">
        <f>C34+E34</f>
        <v>6720</v>
      </c>
      <c r="H34" s="40">
        <f>G34-B34</f>
        <v>-280</v>
      </c>
    </row>
    <row r="35" spans="1:10" ht="25" customHeight="1">
      <c r="A35" s="21" t="s">
        <v>10</v>
      </c>
      <c r="B35" s="22">
        <v>2000</v>
      </c>
      <c r="C35" s="22"/>
      <c r="D35" s="23"/>
      <c r="E35" s="22">
        <v>2000</v>
      </c>
      <c r="F35" s="25" t="s">
        <v>19</v>
      </c>
      <c r="G35" s="22">
        <f>C35+E35</f>
        <v>2000</v>
      </c>
      <c r="H35" s="40">
        <f>G35-B35</f>
        <v>0</v>
      </c>
    </row>
    <row r="36" spans="1:10" ht="25" customHeight="1">
      <c r="A36" s="26" t="s">
        <v>12</v>
      </c>
      <c r="B36" s="22">
        <v>1220</v>
      </c>
      <c r="C36" s="22"/>
      <c r="D36" s="23"/>
      <c r="E36" s="22">
        <v>1220</v>
      </c>
      <c r="F36" s="25" t="s">
        <v>20</v>
      </c>
      <c r="G36" s="22">
        <f>C36+E36</f>
        <v>1220</v>
      </c>
      <c r="H36" s="40">
        <f>G36-B36</f>
        <v>0</v>
      </c>
    </row>
    <row r="37" spans="1:10" ht="25" customHeight="1">
      <c r="A37" s="41"/>
      <c r="B37" s="42">
        <f>SUM(B33:B36)</f>
        <v>47220</v>
      </c>
      <c r="C37" s="42"/>
      <c r="D37" s="43"/>
      <c r="E37" s="42"/>
      <c r="F37" s="44"/>
      <c r="G37" s="42">
        <f>SUM(G33:G36)</f>
        <v>46940</v>
      </c>
      <c r="H37" s="66">
        <f>SUM(H33:H36)</f>
        <v>-280</v>
      </c>
      <c r="I37" s="62" t="s">
        <v>63</v>
      </c>
      <c r="J37" s="65"/>
    </row>
    <row r="38" spans="1:10" ht="25" customHeight="1">
      <c r="B38" s="27"/>
      <c r="E38" s="27"/>
      <c r="F38" s="29"/>
      <c r="G38" s="27"/>
      <c r="H38" s="27"/>
    </row>
    <row r="39" spans="1:10" ht="25" customHeight="1">
      <c r="A39" s="16">
        <v>2016</v>
      </c>
      <c r="B39" s="17" t="s">
        <v>2</v>
      </c>
      <c r="C39" s="18" t="s">
        <v>3</v>
      </c>
      <c r="D39" s="19" t="s">
        <v>4</v>
      </c>
      <c r="E39" s="17" t="s">
        <v>5</v>
      </c>
      <c r="F39" s="20" t="s">
        <v>4</v>
      </c>
      <c r="G39" s="17" t="s">
        <v>6</v>
      </c>
      <c r="H39" s="17" t="s">
        <v>7</v>
      </c>
      <c r="J39" s="65"/>
    </row>
    <row r="40" spans="1:10" ht="25" customHeight="1">
      <c r="A40" s="38" t="s">
        <v>8</v>
      </c>
      <c r="B40" s="45">
        <v>37000</v>
      </c>
      <c r="C40" s="22">
        <v>29600</v>
      </c>
      <c r="D40" s="23" t="s">
        <v>21</v>
      </c>
      <c r="E40" s="22">
        <v>7400</v>
      </c>
      <c r="F40" s="23" t="s">
        <v>59</v>
      </c>
      <c r="G40" s="22">
        <f>C40+E40</f>
        <v>37000</v>
      </c>
      <c r="H40" s="24">
        <f>G40-B40</f>
        <v>0</v>
      </c>
    </row>
    <row r="41" spans="1:10" ht="25" customHeight="1">
      <c r="A41" s="38" t="s">
        <v>14</v>
      </c>
      <c r="B41" s="45">
        <v>4800</v>
      </c>
      <c r="C41" s="22">
        <v>2400</v>
      </c>
      <c r="D41" s="23" t="s">
        <v>62</v>
      </c>
      <c r="E41" s="22">
        <v>2400</v>
      </c>
      <c r="F41" s="46" t="s">
        <v>22</v>
      </c>
      <c r="G41" s="22">
        <f>C41+E41</f>
        <v>4800</v>
      </c>
      <c r="H41" s="24">
        <f>G41-B41</f>
        <v>0</v>
      </c>
      <c r="J41" s="64"/>
    </row>
    <row r="42" spans="1:10" ht="25" customHeight="1">
      <c r="A42" s="52" t="s">
        <v>9</v>
      </c>
      <c r="B42" s="53">
        <v>2000</v>
      </c>
      <c r="C42" s="54">
        <v>1269.1199999999999</v>
      </c>
      <c r="D42" s="55" t="s">
        <v>28</v>
      </c>
      <c r="E42" s="54">
        <v>0</v>
      </c>
      <c r="F42" s="55"/>
      <c r="G42" s="54">
        <f>C42+E42</f>
        <v>1269.1199999999999</v>
      </c>
      <c r="H42" s="24">
        <f>G42-B42</f>
        <v>-730.88000000000011</v>
      </c>
    </row>
    <row r="43" spans="1:10" ht="25" customHeight="1">
      <c r="A43" s="38" t="s">
        <v>10</v>
      </c>
      <c r="B43" s="45">
        <v>2500</v>
      </c>
      <c r="C43" s="22">
        <v>0</v>
      </c>
      <c r="D43" s="23"/>
      <c r="E43" s="22">
        <v>2500</v>
      </c>
      <c r="F43" s="25" t="s">
        <v>23</v>
      </c>
      <c r="G43" s="22">
        <f>C43+E43</f>
        <v>2500</v>
      </c>
      <c r="H43" s="24">
        <f>G43-B43</f>
        <v>0</v>
      </c>
    </row>
    <row r="44" spans="1:10" ht="25" customHeight="1">
      <c r="A44" s="38" t="s">
        <v>47</v>
      </c>
      <c r="B44" s="45">
        <v>1220</v>
      </c>
      <c r="C44" s="22"/>
      <c r="D44" s="23"/>
      <c r="E44" s="22">
        <v>1220</v>
      </c>
      <c r="F44" s="25" t="s">
        <v>48</v>
      </c>
      <c r="G44" s="22"/>
      <c r="H44" s="24"/>
    </row>
    <row r="45" spans="1:10" ht="25" customHeight="1">
      <c r="A45" s="48" t="s">
        <v>12</v>
      </c>
      <c r="B45" s="49">
        <f>1220+375.64</f>
        <v>1595.6399999999999</v>
      </c>
      <c r="C45" s="22">
        <v>375.64</v>
      </c>
      <c r="D45" s="23" t="s">
        <v>18</v>
      </c>
      <c r="E45" s="49">
        <f>1220</f>
        <v>1220</v>
      </c>
      <c r="F45" s="23">
        <v>42487</v>
      </c>
      <c r="G45" s="22">
        <f>C45+E45</f>
        <v>1595.6399999999999</v>
      </c>
      <c r="H45" s="24">
        <f>G45-B45</f>
        <v>0</v>
      </c>
    </row>
    <row r="46" spans="1:10" ht="25" customHeight="1">
      <c r="B46" s="27"/>
      <c r="E46" s="27"/>
      <c r="F46" s="29"/>
      <c r="G46" s="27"/>
      <c r="H46" s="66">
        <f>SUM(H40:H45)</f>
        <v>-730.88000000000011</v>
      </c>
      <c r="I46" s="62" t="s">
        <v>63</v>
      </c>
    </row>
    <row r="47" spans="1:10" ht="25" customHeight="1">
      <c r="B47" s="27"/>
      <c r="E47" s="27"/>
      <c r="F47" s="29"/>
      <c r="G47" s="27"/>
      <c r="H47" s="27"/>
    </row>
    <row r="48" spans="1:10" ht="25" customHeight="1">
      <c r="A48" s="16">
        <v>2017</v>
      </c>
      <c r="B48" s="17" t="s">
        <v>2</v>
      </c>
      <c r="C48" s="18" t="s">
        <v>3</v>
      </c>
      <c r="D48" s="19" t="s">
        <v>4</v>
      </c>
      <c r="E48" s="17" t="s">
        <v>5</v>
      </c>
      <c r="F48" s="20" t="s">
        <v>4</v>
      </c>
      <c r="G48" s="17" t="s">
        <v>6</v>
      </c>
      <c r="H48" s="17" t="s">
        <v>7</v>
      </c>
    </row>
    <row r="49" spans="1:10" ht="25" customHeight="1">
      <c r="A49" s="38" t="s">
        <v>8</v>
      </c>
      <c r="B49" s="22">
        <v>37000</v>
      </c>
      <c r="C49" s="22">
        <v>33300</v>
      </c>
      <c r="D49" s="23" t="s">
        <v>24</v>
      </c>
      <c r="E49" s="22">
        <v>3700</v>
      </c>
      <c r="F49" s="25" t="s">
        <v>25</v>
      </c>
      <c r="G49" s="50">
        <f>E49+C49</f>
        <v>37000</v>
      </c>
      <c r="H49" s="40">
        <f t="shared" ref="H49:H54" si="0">G49-B49</f>
        <v>0</v>
      </c>
      <c r="J49" s="64"/>
    </row>
    <row r="50" spans="1:10" ht="25" customHeight="1">
      <c r="A50" s="38" t="s">
        <v>14</v>
      </c>
      <c r="B50" s="22">
        <v>5500</v>
      </c>
      <c r="C50" s="22">
        <v>2750</v>
      </c>
      <c r="D50" s="23" t="s">
        <v>26</v>
      </c>
      <c r="E50" s="22">
        <v>2750</v>
      </c>
      <c r="F50" s="25" t="s">
        <v>27</v>
      </c>
      <c r="G50" s="50">
        <f>E50+C50</f>
        <v>5500</v>
      </c>
      <c r="H50" s="40">
        <f t="shared" si="0"/>
        <v>0</v>
      </c>
    </row>
    <row r="51" spans="1:10" ht="25" customHeight="1">
      <c r="A51" s="38" t="s">
        <v>9</v>
      </c>
      <c r="B51" s="57">
        <v>3000</v>
      </c>
      <c r="C51" s="57">
        <v>0</v>
      </c>
      <c r="D51" s="58"/>
      <c r="E51" s="59">
        <v>3000</v>
      </c>
      <c r="F51" s="60" t="s">
        <v>46</v>
      </c>
      <c r="G51" s="61">
        <f>E51+C51</f>
        <v>3000</v>
      </c>
      <c r="H51" s="24">
        <f t="shared" si="0"/>
        <v>0</v>
      </c>
    </row>
    <row r="52" spans="1:10" ht="25" customHeight="1">
      <c r="A52" s="78" t="s">
        <v>29</v>
      </c>
      <c r="B52" s="57">
        <v>2300</v>
      </c>
      <c r="C52" s="57">
        <v>0</v>
      </c>
      <c r="D52" s="58"/>
      <c r="E52" s="57">
        <v>2300</v>
      </c>
      <c r="F52" s="60" t="s">
        <v>88</v>
      </c>
      <c r="G52" s="61">
        <f>E52+C52</f>
        <v>2300</v>
      </c>
      <c r="H52" s="76">
        <f t="shared" si="0"/>
        <v>0</v>
      </c>
      <c r="I52" s="5" t="s">
        <v>90</v>
      </c>
      <c r="J52" s="27"/>
    </row>
    <row r="53" spans="1:10" ht="25" customHeight="1">
      <c r="A53" s="48" t="s">
        <v>30</v>
      </c>
      <c r="B53" s="22">
        <v>1150.8</v>
      </c>
      <c r="C53" s="22">
        <v>0</v>
      </c>
      <c r="D53" s="23"/>
      <c r="E53" s="22">
        <v>1150.8</v>
      </c>
      <c r="F53" s="25" t="s">
        <v>31</v>
      </c>
      <c r="G53" s="50">
        <f>E53</f>
        <v>1150.8</v>
      </c>
      <c r="H53" s="40">
        <f t="shared" si="0"/>
        <v>0</v>
      </c>
    </row>
    <row r="54" spans="1:10" ht="25" customHeight="1">
      <c r="A54" s="48" t="s">
        <v>32</v>
      </c>
      <c r="B54" s="22">
        <v>10000</v>
      </c>
      <c r="C54" s="22">
        <v>0</v>
      </c>
      <c r="D54" s="23"/>
      <c r="E54" s="22">
        <v>10000</v>
      </c>
      <c r="F54" s="25" t="s">
        <v>60</v>
      </c>
      <c r="G54" s="50">
        <v>10000</v>
      </c>
      <c r="H54" s="40">
        <f t="shared" si="0"/>
        <v>0</v>
      </c>
    </row>
    <row r="55" spans="1:10" ht="25" customHeight="1">
      <c r="B55" s="27">
        <f>SUM(B49:B54)</f>
        <v>58950.8</v>
      </c>
      <c r="E55" s="27"/>
      <c r="F55" s="29"/>
      <c r="G55" s="27"/>
      <c r="H55" s="77">
        <f>SUM(H49:H54)</f>
        <v>0</v>
      </c>
    </row>
    <row r="56" spans="1:10" ht="25" customHeight="1">
      <c r="B56" s="27"/>
      <c r="E56" s="27"/>
      <c r="F56" s="29"/>
      <c r="G56" s="27"/>
      <c r="H56" s="27"/>
    </row>
    <row r="57" spans="1:10" ht="25" customHeight="1">
      <c r="A57" s="16">
        <v>2018</v>
      </c>
      <c r="B57" s="17" t="s">
        <v>2</v>
      </c>
      <c r="C57" s="18" t="s">
        <v>3</v>
      </c>
      <c r="D57" s="19" t="s">
        <v>4</v>
      </c>
      <c r="E57" s="17" t="s">
        <v>5</v>
      </c>
      <c r="F57" s="20" t="s">
        <v>4</v>
      </c>
      <c r="G57" s="17" t="s">
        <v>6</v>
      </c>
      <c r="H57" s="17" t="s">
        <v>7</v>
      </c>
    </row>
    <row r="58" spans="1:10" ht="25" customHeight="1">
      <c r="A58" s="38" t="s">
        <v>8</v>
      </c>
      <c r="B58" s="22">
        <v>37000</v>
      </c>
      <c r="C58" s="22">
        <v>33300</v>
      </c>
      <c r="D58" s="23" t="s">
        <v>33</v>
      </c>
      <c r="E58" s="22">
        <v>3700</v>
      </c>
      <c r="F58" s="25" t="s">
        <v>40</v>
      </c>
      <c r="G58" s="50">
        <f t="shared" ref="G58:G66" si="1">E58+C58</f>
        <v>37000</v>
      </c>
      <c r="H58" s="24">
        <f>G58-B58</f>
        <v>0</v>
      </c>
    </row>
    <row r="59" spans="1:10" ht="25" customHeight="1">
      <c r="A59" s="38" t="s">
        <v>8</v>
      </c>
      <c r="B59" s="22">
        <v>6000</v>
      </c>
      <c r="C59" s="22">
        <v>5400</v>
      </c>
      <c r="D59" s="23" t="s">
        <v>34</v>
      </c>
      <c r="E59" s="22">
        <v>600</v>
      </c>
      <c r="F59" s="25" t="s">
        <v>41</v>
      </c>
      <c r="G59" s="50">
        <f t="shared" si="1"/>
        <v>6000</v>
      </c>
      <c r="H59" s="24">
        <f t="shared" ref="H59:H66" si="2">G59-B59</f>
        <v>0</v>
      </c>
    </row>
    <row r="60" spans="1:10" ht="25" customHeight="1">
      <c r="A60" s="68" t="s">
        <v>35</v>
      </c>
      <c r="B60" s="22">
        <v>10000</v>
      </c>
      <c r="C60" s="22">
        <v>9000</v>
      </c>
      <c r="D60" s="23" t="s">
        <v>34</v>
      </c>
      <c r="E60" s="22">
        <v>819.46</v>
      </c>
      <c r="F60" s="25" t="s">
        <v>67</v>
      </c>
      <c r="G60" s="50">
        <f t="shared" si="1"/>
        <v>9819.4599999999991</v>
      </c>
      <c r="H60" s="24">
        <f t="shared" si="2"/>
        <v>-180.54000000000087</v>
      </c>
      <c r="I60" s="5" t="s">
        <v>75</v>
      </c>
    </row>
    <row r="61" spans="1:10" ht="25" customHeight="1">
      <c r="A61" s="38" t="s">
        <v>14</v>
      </c>
      <c r="B61" s="22">
        <v>6000</v>
      </c>
      <c r="C61" s="22">
        <v>3000</v>
      </c>
      <c r="D61" s="23" t="s">
        <v>36</v>
      </c>
      <c r="E61" s="22">
        <v>3000</v>
      </c>
      <c r="F61" s="25" t="s">
        <v>42</v>
      </c>
      <c r="G61" s="50">
        <f t="shared" si="1"/>
        <v>6000</v>
      </c>
      <c r="H61" s="24">
        <f t="shared" si="2"/>
        <v>0</v>
      </c>
    </row>
    <row r="62" spans="1:10" ht="25" customHeight="1">
      <c r="A62" s="38" t="s">
        <v>9</v>
      </c>
      <c r="B62" s="22">
        <v>1000</v>
      </c>
      <c r="C62" s="22">
        <v>0</v>
      </c>
      <c r="D62" s="23"/>
      <c r="E62" s="22">
        <v>960</v>
      </c>
      <c r="F62" s="23" t="s">
        <v>54</v>
      </c>
      <c r="G62" s="50">
        <f t="shared" si="1"/>
        <v>960</v>
      </c>
      <c r="H62" s="24">
        <f t="shared" si="2"/>
        <v>-40</v>
      </c>
      <c r="I62" s="62" t="s">
        <v>63</v>
      </c>
    </row>
    <row r="63" spans="1:10" ht="25" customHeight="1">
      <c r="A63" s="38" t="s">
        <v>10</v>
      </c>
      <c r="B63" s="22">
        <v>4000</v>
      </c>
      <c r="C63" s="22">
        <v>0</v>
      </c>
      <c r="D63" s="23"/>
      <c r="E63" s="22">
        <v>4000</v>
      </c>
      <c r="F63" s="25"/>
      <c r="G63" s="50">
        <f t="shared" si="1"/>
        <v>4000</v>
      </c>
      <c r="H63" s="24">
        <f t="shared" si="2"/>
        <v>0</v>
      </c>
    </row>
    <row r="64" spans="1:10" ht="25" customHeight="1">
      <c r="A64" s="38" t="s">
        <v>51</v>
      </c>
      <c r="B64" s="79">
        <v>204.34</v>
      </c>
      <c r="C64" s="79"/>
      <c r="D64" s="80"/>
      <c r="E64" s="79">
        <v>204.34</v>
      </c>
      <c r="F64" s="81" t="s">
        <v>52</v>
      </c>
      <c r="G64" s="61">
        <f t="shared" si="1"/>
        <v>204.34</v>
      </c>
      <c r="H64" s="76">
        <f t="shared" si="2"/>
        <v>0</v>
      </c>
    </row>
    <row r="65" spans="1:10" ht="25" customHeight="1">
      <c r="A65" s="38" t="s">
        <v>44</v>
      </c>
      <c r="B65" s="79">
        <v>408.69</v>
      </c>
      <c r="C65" s="79"/>
      <c r="D65" s="80"/>
      <c r="E65" s="79">
        <v>408.69</v>
      </c>
      <c r="F65" s="81" t="s">
        <v>50</v>
      </c>
      <c r="G65" s="61">
        <f t="shared" si="1"/>
        <v>408.69</v>
      </c>
      <c r="H65" s="76">
        <f t="shared" si="2"/>
        <v>0</v>
      </c>
    </row>
    <row r="66" spans="1:10" ht="25" customHeight="1">
      <c r="A66" s="82" t="s">
        <v>45</v>
      </c>
      <c r="B66" s="83">
        <v>314.14</v>
      </c>
      <c r="C66" s="83"/>
      <c r="D66" s="84"/>
      <c r="E66" s="83">
        <v>314.14</v>
      </c>
      <c r="F66" s="85" t="s">
        <v>49</v>
      </c>
      <c r="G66" s="61">
        <f t="shared" si="1"/>
        <v>314.14</v>
      </c>
      <c r="H66" s="76">
        <f t="shared" si="2"/>
        <v>0</v>
      </c>
      <c r="I66" s="62"/>
      <c r="J66" s="62"/>
    </row>
    <row r="67" spans="1:10" ht="25" customHeight="1">
      <c r="A67" s="48" t="s">
        <v>12</v>
      </c>
      <c r="B67" s="22">
        <v>1150.8</v>
      </c>
      <c r="C67" s="51">
        <v>0</v>
      </c>
      <c r="D67" s="23"/>
      <c r="E67" s="22">
        <v>1150.8</v>
      </c>
      <c r="F67" s="35" t="s">
        <v>31</v>
      </c>
      <c r="G67" s="50">
        <f>E67+C67</f>
        <v>1150.8</v>
      </c>
      <c r="H67" s="24">
        <f>G67-B67</f>
        <v>0</v>
      </c>
    </row>
    <row r="68" spans="1:10" ht="25" customHeight="1">
      <c r="A68" s="38" t="s">
        <v>64</v>
      </c>
      <c r="B68" s="22">
        <v>1114.1400000000001</v>
      </c>
      <c r="C68" s="22"/>
      <c r="D68" s="23"/>
      <c r="E68" s="22">
        <v>1114.1400000000001</v>
      </c>
      <c r="F68" s="25" t="s">
        <v>56</v>
      </c>
      <c r="G68" s="50">
        <f>C68+E68</f>
        <v>1114.1400000000001</v>
      </c>
      <c r="H68" s="40">
        <f>G68-B68</f>
        <v>0</v>
      </c>
      <c r="I68" s="27"/>
    </row>
    <row r="69" spans="1:10" ht="25" customHeight="1">
      <c r="A69" s="38" t="s">
        <v>65</v>
      </c>
      <c r="B69" s="22">
        <v>520.45000000000005</v>
      </c>
      <c r="C69" s="22"/>
      <c r="D69" s="23"/>
      <c r="E69" s="22">
        <v>520.45000000000005</v>
      </c>
      <c r="F69" s="25" t="s">
        <v>55</v>
      </c>
      <c r="G69" s="50">
        <f>E69+C69</f>
        <v>520.45000000000005</v>
      </c>
      <c r="H69" s="40">
        <f>G7+G796</f>
        <v>0</v>
      </c>
    </row>
    <row r="70" spans="1:10" ht="25" customHeight="1">
      <c r="A70" s="70"/>
      <c r="B70" s="71">
        <f>SUM(B58:B69)</f>
        <v>67712.56</v>
      </c>
      <c r="C70" s="71"/>
      <c r="D70" s="72"/>
      <c r="E70" s="71"/>
      <c r="F70" s="73"/>
      <c r="G70" s="74">
        <f>SUM(G58:G69)</f>
        <v>67492.01999999999</v>
      </c>
      <c r="H70" s="77">
        <f>SUM(H58:H69)</f>
        <v>-220.54000000000087</v>
      </c>
    </row>
    <row r="71" spans="1:10" s="39" customFormat="1" ht="25" customHeight="1">
      <c r="A71" s="70"/>
      <c r="B71" s="71"/>
      <c r="C71" s="71"/>
      <c r="D71" s="72"/>
      <c r="E71" s="71"/>
      <c r="F71" s="73"/>
      <c r="G71" s="74"/>
      <c r="H71" s="75"/>
    </row>
    <row r="72" spans="1:10" ht="25" customHeight="1">
      <c r="A72" s="16">
        <v>2019</v>
      </c>
      <c r="B72" s="17" t="s">
        <v>2</v>
      </c>
      <c r="C72" s="18" t="s">
        <v>3</v>
      </c>
      <c r="D72" s="19" t="s">
        <v>4</v>
      </c>
      <c r="E72" s="17" t="s">
        <v>5</v>
      </c>
      <c r="F72" s="20" t="s">
        <v>4</v>
      </c>
      <c r="G72" s="17" t="s">
        <v>6</v>
      </c>
      <c r="H72" s="17" t="s">
        <v>7</v>
      </c>
    </row>
    <row r="73" spans="1:10" ht="25" customHeight="1">
      <c r="A73" s="38" t="s">
        <v>8</v>
      </c>
      <c r="B73" s="22">
        <v>14800</v>
      </c>
      <c r="C73" s="22">
        <v>13320</v>
      </c>
      <c r="D73" s="56" t="s">
        <v>37</v>
      </c>
      <c r="E73" s="22">
        <v>1480</v>
      </c>
      <c r="F73" s="25" t="s">
        <v>91</v>
      </c>
      <c r="G73" s="50">
        <f>E73+C73</f>
        <v>14800</v>
      </c>
      <c r="H73" s="47">
        <f t="shared" ref="H73:H82" si="3">G73-B73</f>
        <v>0</v>
      </c>
      <c r="I73" s="86"/>
    </row>
    <row r="74" spans="1:10" ht="25" customHeight="1">
      <c r="A74" s="38" t="s">
        <v>8</v>
      </c>
      <c r="B74" s="57">
        <v>11100</v>
      </c>
      <c r="C74" s="57">
        <v>9990</v>
      </c>
      <c r="D74" s="58" t="s">
        <v>76</v>
      </c>
      <c r="E74" s="57">
        <v>1110</v>
      </c>
      <c r="F74" s="60" t="s">
        <v>91</v>
      </c>
      <c r="G74" s="61">
        <f>E74+C74</f>
        <v>11100</v>
      </c>
      <c r="H74" s="47">
        <f t="shared" si="3"/>
        <v>0</v>
      </c>
      <c r="I74" s="69"/>
      <c r="J74" s="69"/>
    </row>
    <row r="75" spans="1:10" ht="25" customHeight="1">
      <c r="A75" s="38" t="s">
        <v>8</v>
      </c>
      <c r="B75" s="22">
        <v>17100</v>
      </c>
      <c r="C75" s="22">
        <v>15390</v>
      </c>
      <c r="D75" s="23" t="s">
        <v>39</v>
      </c>
      <c r="E75" s="22">
        <v>1710</v>
      </c>
      <c r="F75" s="25" t="s">
        <v>91</v>
      </c>
      <c r="G75" s="50">
        <f>E75+C75</f>
        <v>17100</v>
      </c>
      <c r="H75" s="47">
        <f t="shared" si="3"/>
        <v>0</v>
      </c>
    </row>
    <row r="76" spans="1:10" ht="25" customHeight="1">
      <c r="A76" s="38" t="s">
        <v>68</v>
      </c>
      <c r="B76" s="22">
        <v>0</v>
      </c>
      <c r="C76" s="22"/>
      <c r="D76" s="23"/>
      <c r="E76" s="22"/>
      <c r="F76" s="25"/>
      <c r="G76" s="50">
        <f>E76+C76</f>
        <v>0</v>
      </c>
      <c r="H76" s="47">
        <f>G76-B76</f>
        <v>0</v>
      </c>
    </row>
    <row r="77" spans="1:10" ht="25" customHeight="1">
      <c r="A77" s="38" t="s">
        <v>14</v>
      </c>
      <c r="B77" s="22">
        <v>4500</v>
      </c>
      <c r="C77" s="22">
        <v>2250</v>
      </c>
      <c r="D77" s="23" t="s">
        <v>38</v>
      </c>
      <c r="E77" s="22">
        <v>2250</v>
      </c>
      <c r="F77" s="25" t="s">
        <v>94</v>
      </c>
      <c r="G77" s="50">
        <f>E77+C77</f>
        <v>4500</v>
      </c>
      <c r="H77" s="47">
        <f t="shared" si="3"/>
        <v>0</v>
      </c>
    </row>
    <row r="78" spans="1:10" ht="25" customHeight="1">
      <c r="A78" s="48" t="s">
        <v>83</v>
      </c>
      <c r="B78" s="22">
        <v>610.16</v>
      </c>
      <c r="C78" s="22"/>
      <c r="D78" s="23"/>
      <c r="E78" s="48"/>
      <c r="F78" s="35"/>
      <c r="G78" s="48">
        <v>610.16</v>
      </c>
      <c r="H78" s="47">
        <f t="shared" si="3"/>
        <v>0</v>
      </c>
    </row>
    <row r="79" spans="1:10" ht="25" customHeight="1">
      <c r="A79" s="48" t="s">
        <v>82</v>
      </c>
      <c r="B79" s="22">
        <v>322.02999999999997</v>
      </c>
      <c r="C79" s="22"/>
      <c r="D79" s="23"/>
      <c r="E79" s="48"/>
      <c r="F79" s="35"/>
      <c r="G79" s="48">
        <v>322.02999999999997</v>
      </c>
      <c r="H79" s="76">
        <f t="shared" si="3"/>
        <v>0</v>
      </c>
      <c r="I79" s="27"/>
      <c r="J79" s="27"/>
    </row>
    <row r="80" spans="1:10" ht="25" customHeight="1">
      <c r="A80" s="48" t="s">
        <v>81</v>
      </c>
      <c r="B80" s="22">
        <v>322.02999999999997</v>
      </c>
      <c r="C80" s="22"/>
      <c r="D80" s="23"/>
      <c r="E80" s="48"/>
      <c r="F80" s="35"/>
      <c r="G80" s="48">
        <v>322.02999999999997</v>
      </c>
      <c r="H80" s="76">
        <f>G80-B80</f>
        <v>0</v>
      </c>
    </row>
    <row r="81" spans="1:9" ht="25" customHeight="1">
      <c r="A81" s="48" t="s">
        <v>80</v>
      </c>
      <c r="B81" s="22">
        <v>610.16</v>
      </c>
      <c r="C81" s="22"/>
      <c r="D81" s="23"/>
      <c r="E81" s="48"/>
      <c r="F81" s="35"/>
      <c r="G81" s="48">
        <v>610.16</v>
      </c>
      <c r="H81" s="47">
        <f>G81-B81</f>
        <v>0</v>
      </c>
    </row>
    <row r="82" spans="1:9" ht="25" customHeight="1">
      <c r="A82" s="38" t="s">
        <v>66</v>
      </c>
      <c r="B82" s="22">
        <v>1200</v>
      </c>
      <c r="C82" s="22"/>
      <c r="D82" s="23"/>
      <c r="E82" s="22">
        <v>1200</v>
      </c>
      <c r="F82" s="25" t="s">
        <v>43</v>
      </c>
      <c r="G82" s="50">
        <f>E82+C82</f>
        <v>1200</v>
      </c>
      <c r="H82" s="40">
        <f t="shared" si="3"/>
        <v>0</v>
      </c>
      <c r="I82" s="27">
        <f>SUM(G78+G79+G80+G81+G82)</f>
        <v>3064.3799999999997</v>
      </c>
    </row>
    <row r="83" spans="1:9" ht="25" customHeight="1">
      <c r="A83" s="48" t="s">
        <v>57</v>
      </c>
      <c r="B83" s="22">
        <v>500</v>
      </c>
      <c r="C83" s="51"/>
      <c r="D83" s="23"/>
      <c r="E83" s="22">
        <v>500</v>
      </c>
      <c r="F83" s="35" t="s">
        <v>58</v>
      </c>
      <c r="G83" s="22">
        <f>C83+E83</f>
        <v>500</v>
      </c>
      <c r="H83" s="40">
        <f>B83-G83</f>
        <v>0</v>
      </c>
    </row>
    <row r="84" spans="1:9" ht="25" customHeight="1">
      <c r="B84" s="27">
        <f>SUM(B73:B83)</f>
        <v>51064.380000000005</v>
      </c>
      <c r="E84" s="27"/>
      <c r="F84" s="29"/>
      <c r="G84" s="27">
        <f>SUM(G73:G83)</f>
        <v>51064.380000000005</v>
      </c>
      <c r="H84" s="63">
        <f>SUM(H73:H83)</f>
        <v>0</v>
      </c>
    </row>
    <row r="86" spans="1:9" ht="25" customHeight="1">
      <c r="A86" s="16">
        <v>2020</v>
      </c>
      <c r="B86" s="17" t="s">
        <v>2</v>
      </c>
      <c r="C86" s="18" t="s">
        <v>3</v>
      </c>
      <c r="D86" s="19" t="s">
        <v>4</v>
      </c>
      <c r="E86" s="17" t="s">
        <v>5</v>
      </c>
      <c r="F86" s="20" t="s">
        <v>4</v>
      </c>
      <c r="G86" s="17" t="s">
        <v>6</v>
      </c>
      <c r="H86" s="17" t="s">
        <v>7</v>
      </c>
    </row>
    <row r="87" spans="1:9" ht="25" customHeight="1">
      <c r="A87" s="38" t="s">
        <v>8</v>
      </c>
      <c r="B87" s="22">
        <v>43000</v>
      </c>
      <c r="C87" s="22">
        <v>38700</v>
      </c>
      <c r="D87" s="23" t="s">
        <v>78</v>
      </c>
      <c r="E87" s="22">
        <v>4300</v>
      </c>
      <c r="F87" s="25" t="s">
        <v>136</v>
      </c>
      <c r="G87" s="50">
        <f>E87+C87</f>
        <v>43000</v>
      </c>
      <c r="H87" s="47">
        <f>G87-B87</f>
        <v>0</v>
      </c>
    </row>
    <row r="88" spans="1:9" ht="25" customHeight="1">
      <c r="A88" s="38" t="s">
        <v>14</v>
      </c>
      <c r="B88" s="22">
        <v>4500</v>
      </c>
      <c r="C88" s="22">
        <v>2250</v>
      </c>
      <c r="D88" s="23" t="s">
        <v>89</v>
      </c>
      <c r="E88" s="22">
        <v>2250</v>
      </c>
      <c r="F88" s="25" t="s">
        <v>110</v>
      </c>
      <c r="G88" s="50">
        <f>E88+C88</f>
        <v>4500</v>
      </c>
      <c r="H88" s="47">
        <f>G88-B88</f>
        <v>0</v>
      </c>
    </row>
    <row r="89" spans="1:9" ht="25" customHeight="1">
      <c r="A89" s="38" t="s">
        <v>9</v>
      </c>
      <c r="B89" s="22">
        <v>5000</v>
      </c>
      <c r="C89" s="22"/>
      <c r="D89" s="23"/>
      <c r="E89" s="22">
        <v>3534.26</v>
      </c>
      <c r="F89" s="25"/>
      <c r="G89" s="50">
        <f>E89+C89</f>
        <v>3534.26</v>
      </c>
      <c r="H89" s="47">
        <f>G89-B89</f>
        <v>-1465.7399999999998</v>
      </c>
      <c r="I89" s="5" t="s">
        <v>112</v>
      </c>
    </row>
    <row r="90" spans="1:9" ht="25" customHeight="1">
      <c r="A90" s="38" t="s">
        <v>10</v>
      </c>
      <c r="B90" s="22">
        <v>2500</v>
      </c>
      <c r="C90" s="22"/>
      <c r="D90" s="23"/>
      <c r="E90" s="22">
        <v>2500</v>
      </c>
      <c r="F90" s="25"/>
      <c r="G90" s="50">
        <f>E90+C90</f>
        <v>2500</v>
      </c>
      <c r="H90" s="47">
        <f>G90-B90</f>
        <v>0</v>
      </c>
    </row>
    <row r="91" spans="1:9" ht="25" customHeight="1">
      <c r="A91" s="38" t="s">
        <v>84</v>
      </c>
      <c r="B91" s="22">
        <v>280.83999999999997</v>
      </c>
      <c r="C91" s="22"/>
      <c r="D91" s="23"/>
      <c r="E91" s="22">
        <v>280.83999999999997</v>
      </c>
      <c r="F91" s="25"/>
      <c r="G91" s="50">
        <f>C91+E91</f>
        <v>280.83999999999997</v>
      </c>
      <c r="H91" s="40">
        <f>G91-B91</f>
        <v>0</v>
      </c>
    </row>
    <row r="92" spans="1:9" ht="25" customHeight="1">
      <c r="A92" s="38" t="s">
        <v>85</v>
      </c>
      <c r="B92" s="22">
        <v>280.83999999999997</v>
      </c>
      <c r="C92" s="22"/>
      <c r="D92" s="23"/>
      <c r="E92" s="22"/>
      <c r="F92" s="25"/>
      <c r="G92" s="50">
        <v>280.83999999999997</v>
      </c>
      <c r="H92" s="40"/>
      <c r="I92" s="27"/>
    </row>
    <row r="93" spans="1:9" ht="25" customHeight="1">
      <c r="A93" s="38" t="s">
        <v>86</v>
      </c>
      <c r="B93" s="22">
        <v>880.84</v>
      </c>
      <c r="C93" s="22"/>
      <c r="D93" s="23"/>
      <c r="E93" s="22">
        <v>880.84</v>
      </c>
      <c r="F93" s="25"/>
      <c r="G93" s="50">
        <f>C93+E93</f>
        <v>880.84</v>
      </c>
      <c r="H93" s="40">
        <f>G93-B93</f>
        <v>0</v>
      </c>
    </row>
    <row r="94" spans="1:9" ht="25" customHeight="1">
      <c r="A94" s="38" t="s">
        <v>87</v>
      </c>
      <c r="B94" s="22">
        <v>880.84</v>
      </c>
      <c r="C94" s="22"/>
      <c r="D94" s="23"/>
      <c r="E94" s="22"/>
      <c r="F94" s="25"/>
      <c r="G94" s="50">
        <v>880.04</v>
      </c>
      <c r="H94" s="40">
        <f>-J94</f>
        <v>0</v>
      </c>
    </row>
    <row r="95" spans="1:9" ht="25" customHeight="1">
      <c r="A95" s="38" t="s">
        <v>92</v>
      </c>
      <c r="B95" s="22">
        <v>850</v>
      </c>
      <c r="C95" s="22">
        <v>450</v>
      </c>
      <c r="D95" s="23" t="s">
        <v>93</v>
      </c>
      <c r="E95" s="22">
        <v>400</v>
      </c>
      <c r="F95" s="25" t="s">
        <v>94</v>
      </c>
      <c r="G95" s="50">
        <f>E95+C95</f>
        <v>850</v>
      </c>
      <c r="H95" s="88" t="s">
        <v>102</v>
      </c>
    </row>
    <row r="96" spans="1:9" ht="25" customHeight="1">
      <c r="A96" s="38" t="s">
        <v>53</v>
      </c>
      <c r="B96" s="22"/>
      <c r="C96" s="22"/>
      <c r="D96" s="23"/>
      <c r="E96" s="22"/>
      <c r="F96" s="25"/>
      <c r="G96" s="50">
        <f>E96+C96</f>
        <v>0</v>
      </c>
      <c r="H96" s="40">
        <f>G96-B96</f>
        <v>0</v>
      </c>
    </row>
    <row r="97" spans="1:13" ht="25" customHeight="1">
      <c r="A97" s="89" t="s">
        <v>12</v>
      </c>
      <c r="B97" s="90">
        <v>1559</v>
      </c>
      <c r="C97" s="91"/>
      <c r="D97" s="92" t="s">
        <v>107</v>
      </c>
      <c r="E97" s="93"/>
      <c r="F97" s="94"/>
      <c r="G97" s="95">
        <v>0</v>
      </c>
      <c r="H97" s="93"/>
    </row>
    <row r="98" spans="1:13" ht="25" customHeight="1">
      <c r="A98" s="48" t="s">
        <v>69</v>
      </c>
      <c r="B98" s="22">
        <v>450</v>
      </c>
      <c r="C98" s="51"/>
      <c r="D98" s="23"/>
      <c r="E98" s="22">
        <v>450</v>
      </c>
      <c r="F98" s="35" t="s">
        <v>72</v>
      </c>
      <c r="G98" s="22">
        <v>450</v>
      </c>
      <c r="H98" s="40">
        <f>B98-G98</f>
        <v>0</v>
      </c>
    </row>
    <row r="99" spans="1:13" ht="25" customHeight="1">
      <c r="A99" s="48" t="s">
        <v>70</v>
      </c>
      <c r="B99" s="22">
        <v>120</v>
      </c>
      <c r="C99" s="51"/>
      <c r="D99" s="23"/>
      <c r="E99" s="22">
        <v>120</v>
      </c>
      <c r="F99" s="35" t="s">
        <v>73</v>
      </c>
      <c r="G99" s="22">
        <v>120</v>
      </c>
      <c r="H99" s="40">
        <f>B99-G99</f>
        <v>0</v>
      </c>
    </row>
    <row r="100" spans="1:13" ht="25" customHeight="1">
      <c r="A100" s="48" t="s">
        <v>71</v>
      </c>
      <c r="B100" s="22">
        <v>470</v>
      </c>
      <c r="C100" s="51"/>
      <c r="D100" s="23"/>
      <c r="E100" s="22">
        <v>470</v>
      </c>
      <c r="F100" s="67" t="s">
        <v>74</v>
      </c>
      <c r="G100" s="22">
        <v>470</v>
      </c>
      <c r="H100" s="40">
        <f>G100-E100</f>
        <v>0</v>
      </c>
    </row>
    <row r="101" spans="1:13" ht="25" customHeight="1">
      <c r="A101" s="48" t="s">
        <v>77</v>
      </c>
      <c r="B101" s="22">
        <v>800</v>
      </c>
      <c r="C101" s="51"/>
      <c r="D101" s="23"/>
      <c r="E101" s="22">
        <v>800</v>
      </c>
      <c r="F101" s="67" t="s">
        <v>79</v>
      </c>
      <c r="G101" s="22">
        <v>800</v>
      </c>
      <c r="H101" s="40">
        <f>G101-E101</f>
        <v>0</v>
      </c>
      <c r="K101" s="97" t="s">
        <v>123</v>
      </c>
      <c r="L101" s="98"/>
      <c r="M101" s="98"/>
    </row>
    <row r="102" spans="1:13" ht="25" customHeight="1">
      <c r="B102" s="27">
        <f>SUM(B87:B100)</f>
        <v>60772.359999999986</v>
      </c>
      <c r="E102" s="27"/>
      <c r="F102" s="29"/>
      <c r="G102" s="27">
        <f>SUM(G87:G101)</f>
        <v>58546.819999999992</v>
      </c>
      <c r="H102" s="63">
        <f>SUM(H87:H101)</f>
        <v>-1465.7399999999998</v>
      </c>
      <c r="K102" s="99">
        <f>-(H123)</f>
        <v>20992.019999999997</v>
      </c>
      <c r="L102" s="98" t="s">
        <v>118</v>
      </c>
      <c r="M102" s="98"/>
    </row>
    <row r="103" spans="1:13" ht="25" customHeight="1">
      <c r="B103" s="27"/>
      <c r="E103" s="27"/>
      <c r="F103" s="29"/>
      <c r="G103" s="27"/>
      <c r="H103" s="103"/>
      <c r="K103" s="99"/>
      <c r="L103" s="98" t="s">
        <v>126</v>
      </c>
      <c r="M103" s="98"/>
    </row>
    <row r="104" spans="1:13" ht="25" customHeight="1">
      <c r="K104" s="100">
        <v>1002.84</v>
      </c>
      <c r="L104" s="98" t="s">
        <v>128</v>
      </c>
      <c r="M104" s="98"/>
    </row>
    <row r="105" spans="1:13" ht="25" customHeight="1">
      <c r="A105" s="16">
        <v>2021</v>
      </c>
      <c r="B105" s="17" t="s">
        <v>2</v>
      </c>
      <c r="C105" s="18" t="s">
        <v>3</v>
      </c>
      <c r="D105" s="19" t="s">
        <v>4</v>
      </c>
      <c r="E105" s="17" t="s">
        <v>5</v>
      </c>
      <c r="F105" s="20" t="s">
        <v>4</v>
      </c>
      <c r="G105" s="17" t="s">
        <v>6</v>
      </c>
      <c r="H105" s="17" t="s">
        <v>7</v>
      </c>
      <c r="K105" s="99">
        <f>K102+K104+K103</f>
        <v>21994.859999999997</v>
      </c>
      <c r="L105" s="98" t="s">
        <v>119</v>
      </c>
      <c r="M105" s="98"/>
    </row>
    <row r="106" spans="1:13" ht="25" customHeight="1">
      <c r="A106" s="38" t="s">
        <v>8</v>
      </c>
      <c r="B106" s="22">
        <v>63200</v>
      </c>
      <c r="C106" s="22">
        <v>50560</v>
      </c>
      <c r="D106" s="23" t="s">
        <v>108</v>
      </c>
      <c r="E106" s="106">
        <v>7766.29</v>
      </c>
      <c r="F106" s="25" t="s">
        <v>131</v>
      </c>
      <c r="G106" s="50">
        <f>E106+C106</f>
        <v>58326.29</v>
      </c>
      <c r="H106" s="47">
        <f>G106-B106</f>
        <v>-4873.7099999999991</v>
      </c>
      <c r="I106" s="5" t="s">
        <v>95</v>
      </c>
      <c r="K106" s="101" t="s">
        <v>120</v>
      </c>
      <c r="L106" s="98"/>
      <c r="M106" s="98"/>
    </row>
    <row r="107" spans="1:13" ht="25" customHeight="1">
      <c r="A107" s="38" t="s">
        <v>96</v>
      </c>
      <c r="B107" s="22">
        <v>2500</v>
      </c>
      <c r="C107" s="22">
        <v>0</v>
      </c>
      <c r="D107" s="23"/>
      <c r="E107" s="22">
        <v>2500</v>
      </c>
      <c r="F107" s="25"/>
      <c r="G107" s="50">
        <f>E107+C107</f>
        <v>2500</v>
      </c>
      <c r="H107" s="47">
        <f>G107-B107</f>
        <v>0</v>
      </c>
      <c r="I107" s="102" t="s">
        <v>95</v>
      </c>
      <c r="K107" s="99">
        <v>-18203.22</v>
      </c>
      <c r="L107" s="98" t="s">
        <v>122</v>
      </c>
      <c r="M107" s="98"/>
    </row>
    <row r="108" spans="1:13" ht="25" customHeight="1">
      <c r="A108" s="38" t="s">
        <v>8</v>
      </c>
      <c r="B108" s="22">
        <v>30100</v>
      </c>
      <c r="C108" s="22">
        <v>27090</v>
      </c>
      <c r="D108" s="23" t="s">
        <v>109</v>
      </c>
      <c r="E108" s="22"/>
      <c r="F108" s="25"/>
      <c r="G108" s="50">
        <f>E108+C108</f>
        <v>27090</v>
      </c>
      <c r="H108" s="47">
        <f>G108-B108</f>
        <v>-3010</v>
      </c>
      <c r="I108" s="5" t="s">
        <v>97</v>
      </c>
      <c r="K108" s="99">
        <f>K105+K107</f>
        <v>3791.6399999999958</v>
      </c>
      <c r="L108" s="98" t="s">
        <v>121</v>
      </c>
      <c r="M108" s="98"/>
    </row>
    <row r="109" spans="1:13" ht="25" customHeight="1">
      <c r="A109" s="38" t="s">
        <v>98</v>
      </c>
      <c r="B109" s="22">
        <v>4500</v>
      </c>
      <c r="C109" s="22">
        <v>2250</v>
      </c>
      <c r="D109" s="23" t="s">
        <v>111</v>
      </c>
      <c r="E109" s="22">
        <v>2250</v>
      </c>
      <c r="F109" s="25" t="s">
        <v>137</v>
      </c>
      <c r="G109" s="50">
        <f>C109+E109</f>
        <v>4500</v>
      </c>
      <c r="H109" s="47">
        <f>G109-B109</f>
        <v>0</v>
      </c>
      <c r="I109" s="102" t="s">
        <v>101</v>
      </c>
      <c r="K109" s="104">
        <f>H102+H70+H46+H37+H30+H24+H16</f>
        <v>-3177.1600000000008</v>
      </c>
      <c r="L109" s="105" t="s">
        <v>129</v>
      </c>
      <c r="M109" s="105"/>
    </row>
    <row r="110" spans="1:13" ht="25" customHeight="1">
      <c r="A110" s="38" t="s">
        <v>99</v>
      </c>
      <c r="B110" s="22">
        <v>2800</v>
      </c>
      <c r="C110" s="22"/>
      <c r="D110" s="23"/>
      <c r="E110" s="22">
        <v>2800</v>
      </c>
      <c r="F110" s="25" t="s">
        <v>125</v>
      </c>
      <c r="G110" s="50">
        <f>E110+C110</f>
        <v>2800</v>
      </c>
      <c r="H110" s="47">
        <f t="shared" ref="H110:H112" si="4">G110-B110</f>
        <v>0</v>
      </c>
      <c r="I110" s="5" t="s">
        <v>95</v>
      </c>
      <c r="K110" s="104">
        <f>K108+K109</f>
        <v>614.47999999999502</v>
      </c>
      <c r="L110" s="105" t="s">
        <v>130</v>
      </c>
      <c r="M110" s="105"/>
    </row>
    <row r="111" spans="1:13" ht="25" customHeight="1">
      <c r="A111" s="38" t="s">
        <v>68</v>
      </c>
      <c r="B111" s="22">
        <v>5000</v>
      </c>
      <c r="C111" s="22"/>
      <c r="D111" s="23"/>
      <c r="E111" s="22"/>
      <c r="F111" s="25"/>
      <c r="G111" s="50">
        <f>C111+E111</f>
        <v>0</v>
      </c>
      <c r="H111" s="47">
        <f>G111-B111</f>
        <v>-5000</v>
      </c>
      <c r="I111" s="5" t="s">
        <v>97</v>
      </c>
    </row>
    <row r="112" spans="1:13" ht="25" customHeight="1">
      <c r="A112" s="38" t="s">
        <v>100</v>
      </c>
      <c r="B112" s="22">
        <v>1500</v>
      </c>
      <c r="C112" s="22">
        <v>0</v>
      </c>
      <c r="D112" s="23"/>
      <c r="E112" s="22">
        <v>1500</v>
      </c>
      <c r="F112" s="25" t="s">
        <v>113</v>
      </c>
      <c r="G112" s="50">
        <f>C112+E112</f>
        <v>1500</v>
      </c>
      <c r="H112" s="47">
        <f t="shared" si="4"/>
        <v>0</v>
      </c>
      <c r="I112" s="102" t="s">
        <v>95</v>
      </c>
    </row>
    <row r="113" spans="1:11" ht="25" customHeight="1">
      <c r="A113" s="48" t="s">
        <v>12</v>
      </c>
      <c r="B113" s="87">
        <v>1533.4</v>
      </c>
      <c r="C113" s="22">
        <v>0</v>
      </c>
      <c r="D113" s="23"/>
      <c r="E113" s="22">
        <v>1533.4</v>
      </c>
      <c r="F113" s="25" t="s">
        <v>115</v>
      </c>
      <c r="G113" s="50">
        <f>C113+E113</f>
        <v>1533.4</v>
      </c>
      <c r="H113" s="47">
        <f>G113-B113</f>
        <v>0</v>
      </c>
      <c r="K113" s="27"/>
    </row>
    <row r="114" spans="1:11" ht="25" customHeight="1">
      <c r="A114" s="48" t="s">
        <v>114</v>
      </c>
      <c r="B114" s="96">
        <v>50</v>
      </c>
      <c r="C114" s="22">
        <v>0</v>
      </c>
      <c r="D114" s="23"/>
      <c r="E114" s="22">
        <v>50</v>
      </c>
      <c r="F114" s="25" t="s">
        <v>116</v>
      </c>
      <c r="G114" s="50">
        <f>C114+E114</f>
        <v>50</v>
      </c>
      <c r="H114" s="47">
        <f>G114-B114</f>
        <v>0</v>
      </c>
      <c r="J114" s="27">
        <f>G115+G116+G117+G118</f>
        <v>2448.3200000000002</v>
      </c>
    </row>
    <row r="115" spans="1:11" ht="25" customHeight="1">
      <c r="A115" s="38" t="s">
        <v>103</v>
      </c>
      <c r="B115" s="22">
        <v>912.08</v>
      </c>
      <c r="C115" s="22"/>
      <c r="D115" s="23"/>
      <c r="E115" s="22">
        <v>912.08</v>
      </c>
      <c r="F115" s="25" t="s">
        <v>133</v>
      </c>
      <c r="G115" s="50">
        <f>E115+C115</f>
        <v>912.08</v>
      </c>
      <c r="H115" s="47">
        <f>G115-B115</f>
        <v>0</v>
      </c>
    </row>
    <row r="116" spans="1:11" ht="25" customHeight="1">
      <c r="A116" s="38" t="s">
        <v>104</v>
      </c>
      <c r="B116" s="22">
        <v>912.08</v>
      </c>
      <c r="C116" s="22"/>
      <c r="D116" s="23"/>
      <c r="E116" s="22">
        <v>912.08</v>
      </c>
      <c r="F116" s="25" t="s">
        <v>134</v>
      </c>
      <c r="G116" s="50">
        <f>E116+C116</f>
        <v>912.08</v>
      </c>
      <c r="H116" s="47">
        <f>G116-B116</f>
        <v>0</v>
      </c>
    </row>
    <row r="117" spans="1:11" ht="25" customHeight="1">
      <c r="A117" s="38" t="s">
        <v>105</v>
      </c>
      <c r="B117" s="22">
        <v>312.08</v>
      </c>
      <c r="C117" s="51"/>
      <c r="D117" s="23"/>
      <c r="E117" s="22">
        <v>312.08</v>
      </c>
      <c r="F117" s="35" t="s">
        <v>132</v>
      </c>
      <c r="G117" s="22">
        <v>312.08</v>
      </c>
      <c r="H117" s="47">
        <f>G117-B117</f>
        <v>0</v>
      </c>
    </row>
    <row r="118" spans="1:11" ht="25" customHeight="1">
      <c r="A118" s="38" t="s">
        <v>106</v>
      </c>
      <c r="B118" s="22">
        <v>312.08</v>
      </c>
      <c r="C118" s="51"/>
      <c r="D118" s="23"/>
      <c r="E118" s="22">
        <v>312.08</v>
      </c>
      <c r="F118" s="35" t="s">
        <v>135</v>
      </c>
      <c r="G118" s="22">
        <f>C118+E118</f>
        <v>312.08</v>
      </c>
      <c r="H118" s="47">
        <f>B118-G118</f>
        <v>0</v>
      </c>
    </row>
    <row r="119" spans="1:11" ht="25" customHeight="1">
      <c r="A119" s="38" t="s">
        <v>53</v>
      </c>
      <c r="B119" s="22">
        <v>1248.31</v>
      </c>
      <c r="C119" s="51"/>
      <c r="D119" s="23"/>
      <c r="E119" s="22"/>
      <c r="F119" s="35"/>
      <c r="G119" s="22">
        <v>0</v>
      </c>
      <c r="H119" s="47">
        <f>G119-B119</f>
        <v>-1248.31</v>
      </c>
    </row>
    <row r="120" spans="1:11" ht="25" customHeight="1">
      <c r="A120" s="38" t="s">
        <v>127</v>
      </c>
      <c r="B120" s="22">
        <v>6000</v>
      </c>
      <c r="C120" s="51"/>
      <c r="D120" s="23"/>
      <c r="E120" s="22"/>
      <c r="F120" s="35"/>
      <c r="G120" s="22">
        <v>0</v>
      </c>
      <c r="H120" s="47">
        <f>G120-B120</f>
        <v>-6000</v>
      </c>
    </row>
    <row r="121" spans="1:11" ht="25" customHeight="1">
      <c r="A121" s="48" t="s">
        <v>8</v>
      </c>
      <c r="B121" s="22">
        <v>8600</v>
      </c>
      <c r="C121" s="51">
        <v>7740</v>
      </c>
      <c r="D121" s="23" t="s">
        <v>117</v>
      </c>
      <c r="E121" s="22"/>
      <c r="F121" s="67"/>
      <c r="G121" s="22">
        <f>E121+C121</f>
        <v>7740</v>
      </c>
      <c r="H121" s="47">
        <f>G121-B121</f>
        <v>-860</v>
      </c>
      <c r="I121" s="5" t="s">
        <v>97</v>
      </c>
    </row>
    <row r="122" spans="1:11" ht="25" customHeight="1">
      <c r="A122" s="48" t="s">
        <v>124</v>
      </c>
      <c r="B122" s="22">
        <v>300</v>
      </c>
      <c r="C122" s="51"/>
      <c r="D122" s="23"/>
      <c r="E122" s="22">
        <v>300</v>
      </c>
      <c r="F122" s="67" t="s">
        <v>138</v>
      </c>
      <c r="G122" s="22">
        <v>300</v>
      </c>
      <c r="H122" s="47">
        <f>G122-E122</f>
        <v>0</v>
      </c>
    </row>
    <row r="123" spans="1:11" ht="25" customHeight="1">
      <c r="B123" s="27">
        <f>SUM(B106:B122)</f>
        <v>129780.03</v>
      </c>
      <c r="E123" s="27"/>
      <c r="F123" s="29"/>
      <c r="G123" s="27">
        <f>SUM(G106:G122)</f>
        <v>108788.01000000001</v>
      </c>
      <c r="H123" s="63">
        <f>SUM(H106:H122)</f>
        <v>-20992.019999999997</v>
      </c>
      <c r="I123" s="27"/>
    </row>
    <row r="124" spans="1:11" ht="25" customHeight="1">
      <c r="B124" s="27"/>
    </row>
  </sheetData>
  <phoneticPr fontId="17" type="noConversion"/>
  <pageMargins left="0.75000000000000011" right="0.75000000000000011" top="1" bottom="1" header="0.5" footer="0.5"/>
  <pageSetup paperSize="9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ContoFinanziamenti</vt:lpstr>
    </vt:vector>
  </TitlesOfParts>
  <Company>--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 --</dc:creator>
  <cp:lastModifiedBy>-- --</cp:lastModifiedBy>
  <cp:lastPrinted>2018-11-29T15:41:39Z</cp:lastPrinted>
  <dcterms:created xsi:type="dcterms:W3CDTF">2014-11-10T14:16:40Z</dcterms:created>
  <dcterms:modified xsi:type="dcterms:W3CDTF">2022-05-10T07:11:54Z</dcterms:modified>
</cp:coreProperties>
</file>